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840" tabRatio="601" activeTab="3"/>
  </bookViews>
  <sheets>
    <sheet name="income stat" sheetId="1" r:id="rId1"/>
    <sheet name="Bal sheet-new" sheetId="2" r:id="rId2"/>
    <sheet name="cash flow" sheetId="3" r:id="rId3"/>
    <sheet name="equity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'Bal sheet-new'!$A$1:$F$65</definedName>
    <definedName name="_xlnm.Print_Area" localSheetId="2">'cash flow'!$A$1:$F$49</definedName>
    <definedName name="_xlnm.Print_Area" localSheetId="3">'equity'!$A$1:$S$48</definedName>
    <definedName name="_xlnm.Print_Area" localSheetId="0">'income stat'!$A$1:$J$50</definedName>
  </definedNames>
  <calcPr fullCalcOnLoad="1"/>
</workbook>
</file>

<file path=xl/sharedStrings.xml><?xml version="1.0" encoding="utf-8"?>
<sst xmlns="http://schemas.openxmlformats.org/spreadsheetml/2006/main" count="168" uniqueCount="132">
  <si>
    <t>CONDENSED CONSOLIDATED BALANCE SHEETS</t>
  </si>
  <si>
    <t>RM'000</t>
  </si>
  <si>
    <t>Property, plant and equipment</t>
  </si>
  <si>
    <t>Other investment</t>
  </si>
  <si>
    <t xml:space="preserve">   Inventories</t>
  </si>
  <si>
    <t xml:space="preserve">   Trade receivables</t>
  </si>
  <si>
    <t xml:space="preserve">   Other receivables, deposits and prepayments</t>
  </si>
  <si>
    <t xml:space="preserve">   Tax recoverable</t>
  </si>
  <si>
    <t xml:space="preserve">   Fixed deposit with licensed banks</t>
  </si>
  <si>
    <t xml:space="preserve">   Cash and bank balances</t>
  </si>
  <si>
    <t>Current Liabilities</t>
  </si>
  <si>
    <t xml:space="preserve">   Trade payables</t>
  </si>
  <si>
    <t xml:space="preserve">   Other payables and accruals</t>
  </si>
  <si>
    <t>Minority interests</t>
  </si>
  <si>
    <t xml:space="preserve">   Deferred taxation</t>
  </si>
  <si>
    <t>interim financial report)</t>
  </si>
  <si>
    <t>CONDENSED CONSOLIDATED INCOME STATEMENTS</t>
  </si>
  <si>
    <t xml:space="preserve">Individual quarter </t>
  </si>
  <si>
    <t xml:space="preserve">        Cumulative quarter</t>
  </si>
  <si>
    <t>Current</t>
  </si>
  <si>
    <t>Preceding year</t>
  </si>
  <si>
    <t>year</t>
  </si>
  <si>
    <t xml:space="preserve">corresponding </t>
  </si>
  <si>
    <t>corresponding</t>
  </si>
  <si>
    <t>quarter</t>
  </si>
  <si>
    <t>to date</t>
  </si>
  <si>
    <t>period</t>
  </si>
  <si>
    <t>Revenue</t>
  </si>
  <si>
    <t>Operating expenses</t>
  </si>
  <si>
    <t>Other operating income</t>
  </si>
  <si>
    <t xml:space="preserve">  </t>
  </si>
  <si>
    <t>Finance costs</t>
  </si>
  <si>
    <t>Profit before taxation</t>
  </si>
  <si>
    <t xml:space="preserve"> </t>
  </si>
  <si>
    <t>CONDENSED CONSOLIDATED STATEMENT OF CHANGES IN EQUITY</t>
  </si>
  <si>
    <t xml:space="preserve">Share </t>
  </si>
  <si>
    <t xml:space="preserve">Retained </t>
  </si>
  <si>
    <t>capital</t>
  </si>
  <si>
    <t>premium</t>
  </si>
  <si>
    <t>profits</t>
  </si>
  <si>
    <t>Total</t>
  </si>
  <si>
    <t xml:space="preserve"> CONDENSED CONSOLIDATED CASH FLOW STATEMENT</t>
  </si>
  <si>
    <t>CASH FLOWS FROM OPERATING ACTIVITIES</t>
  </si>
  <si>
    <t>Adjustments for non cash items</t>
  </si>
  <si>
    <t>Operating profit before working capital changes</t>
  </si>
  <si>
    <t>Net changes in working capital</t>
  </si>
  <si>
    <t>CASH FLOWS FROM INVESTING ACTIVITIES</t>
  </si>
  <si>
    <t>CASH FLOWS FROM FINANCING ACTIVITIES</t>
  </si>
  <si>
    <t>Bank borrowings</t>
  </si>
  <si>
    <t>Dividend paid to the shareholders of the Company</t>
  </si>
  <si>
    <t>Proceed from issuance of new ordinary shares</t>
  </si>
  <si>
    <t>Issuance of new ordinary shares</t>
  </si>
  <si>
    <t xml:space="preserve"> this interim financial report)</t>
  </si>
  <si>
    <t>Net assets per share attributable to ordinary</t>
  </si>
  <si>
    <t>shareholders of the parent (RM)</t>
  </si>
  <si>
    <t>Tax expense</t>
  </si>
  <si>
    <t>Attributable to:</t>
  </si>
  <si>
    <t>Equity holders of the parent</t>
  </si>
  <si>
    <t>Earnings per share attributable</t>
  </si>
  <si>
    <t xml:space="preserve"> to equity holders of the parent:</t>
  </si>
  <si>
    <t xml:space="preserve">  Basic (sen)</t>
  </si>
  <si>
    <t xml:space="preserve">  Diluted (sen)</t>
  </si>
  <si>
    <t>Minority</t>
  </si>
  <si>
    <t>Distributable</t>
  </si>
  <si>
    <t>Non-distributable</t>
  </si>
  <si>
    <t>equity</t>
  </si>
  <si>
    <t>Attributable to equity holders of the parent</t>
  </si>
  <si>
    <t>Negative</t>
  </si>
  <si>
    <t>goodwill</t>
  </si>
  <si>
    <t>interests</t>
  </si>
  <si>
    <t>Investment in a jointly controlled entity</t>
  </si>
  <si>
    <t xml:space="preserve">   Amount owing by a jointly controlled entity</t>
  </si>
  <si>
    <t xml:space="preserve">Interest paid </t>
  </si>
  <si>
    <t>Tax paid (net of tax refunded)</t>
  </si>
  <si>
    <t>(The figures have not been audited)</t>
  </si>
  <si>
    <t>31/03/07</t>
  </si>
  <si>
    <t xml:space="preserve">(The notes set out on pages 5 to 12 form an integral part of and should be read in conjunction with </t>
  </si>
  <si>
    <t>(The notes set out on pages 5 to 12 form an integral part of and should be read in conjunction with this</t>
  </si>
  <si>
    <t>Interest income</t>
  </si>
  <si>
    <t>Advance to an associated company</t>
  </si>
  <si>
    <t>At 1 April 2007</t>
  </si>
  <si>
    <t>At 1 April 2006</t>
  </si>
  <si>
    <t>Restated</t>
  </si>
  <si>
    <t>Prepaid lease payments</t>
  </si>
  <si>
    <t>Investment in an associate</t>
  </si>
  <si>
    <t xml:space="preserve">   Amount owing by an associate</t>
  </si>
  <si>
    <t xml:space="preserve">   Amount owing to an associate</t>
  </si>
  <si>
    <t>Share of results of an associate</t>
  </si>
  <si>
    <t>Share of results of a jointly controlled entity</t>
  </si>
  <si>
    <t>(The firgures have not been audited)</t>
  </si>
  <si>
    <t>ASSETS</t>
  </si>
  <si>
    <t>Current assets</t>
  </si>
  <si>
    <t>TOTAL ASSETS</t>
  </si>
  <si>
    <t>EQUITY AND LIABILITIES</t>
  </si>
  <si>
    <t>TOTAL EQUITY AND LIABILITIES</t>
  </si>
  <si>
    <t>Equity attributable to equity holders of the Company</t>
  </si>
  <si>
    <t xml:space="preserve">    Reserves</t>
  </si>
  <si>
    <t>TOTAL EQUITY</t>
  </si>
  <si>
    <t xml:space="preserve">   Borrowings</t>
  </si>
  <si>
    <t xml:space="preserve">   Tax liabilities</t>
  </si>
  <si>
    <t>TOTAL LIABILITIES</t>
  </si>
  <si>
    <t xml:space="preserve">    Share capital</t>
  </si>
  <si>
    <t>Non-current assets</t>
  </si>
  <si>
    <t>Non-current liabilities</t>
  </si>
  <si>
    <t>Effects of adopting FRS3</t>
  </si>
  <si>
    <t>Treasury</t>
  </si>
  <si>
    <t>Purchase of treasury shares</t>
  </si>
  <si>
    <t>Dividend received from an associate</t>
  </si>
  <si>
    <t>Dividend received from a jointly controlled entity</t>
  </si>
  <si>
    <t>Shares buy back</t>
  </si>
  <si>
    <t>shares</t>
  </si>
  <si>
    <t>Cash generated from operations</t>
  </si>
  <si>
    <t>Net cash generated from investing activities</t>
  </si>
  <si>
    <t>Net cash used in financing activities</t>
  </si>
  <si>
    <t>31/03/08</t>
  </si>
  <si>
    <t xml:space="preserve">   Dividend payable</t>
  </si>
  <si>
    <t>Net (decrease)/increase in cash and cash equivalents</t>
  </si>
  <si>
    <t>Net cash generated from operating activities</t>
  </si>
  <si>
    <t>Cash and cash equivalents at beginning of financial year</t>
  </si>
  <si>
    <t>Cash and cash equivalents at end of financial year</t>
  </si>
  <si>
    <t>At 31 March 2007</t>
  </si>
  <si>
    <t>At 31 March 2008</t>
  </si>
  <si>
    <t>Dividend paid during the year</t>
  </si>
  <si>
    <t>Profit for the financial year</t>
  </si>
  <si>
    <t>Dividend payable to minority interest</t>
  </si>
  <si>
    <t xml:space="preserve">  of a subsidiary</t>
  </si>
  <si>
    <t>ACOUSTECH BERHAD</t>
  </si>
  <si>
    <t>Fourth quarter interim report for the financial year ended 31 March 2008</t>
  </si>
  <si>
    <t>(Loss)/Profit from operations</t>
  </si>
  <si>
    <t>Dividend received from quoted investment</t>
  </si>
  <si>
    <t>(Loss)/Profit before tax</t>
  </si>
  <si>
    <t>(Loss)/Profit for the year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</si>
</sst>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8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186" fontId="0" fillId="0" borderId="0" xfId="0" applyAlignment="1">
      <alignment/>
    </xf>
    <xf numFmtId="186" fontId="3" fillId="0" borderId="0" xfId="0" applyFont="1" applyAlignment="1">
      <alignment horizontal="left"/>
    </xf>
    <xf numFmtId="186" fontId="4" fillId="0" borderId="0" xfId="0" applyFont="1" applyAlignment="1">
      <alignment horizontal="centerContinuous"/>
    </xf>
    <xf numFmtId="178" fontId="4" fillId="0" borderId="0" xfId="15" applyNumberFormat="1" applyFont="1" applyBorder="1" applyAlignment="1">
      <alignment/>
    </xf>
    <xf numFmtId="186" fontId="4" fillId="0" borderId="0" xfId="0" applyFont="1" applyAlignment="1">
      <alignment/>
    </xf>
    <xf numFmtId="178" fontId="3" fillId="0" borderId="0" xfId="15" applyNumberFormat="1" applyFont="1" applyAlignment="1">
      <alignment/>
    </xf>
    <xf numFmtId="178" fontId="4" fillId="0" borderId="0" xfId="15" applyNumberFormat="1" applyFont="1" applyAlignment="1">
      <alignment/>
    </xf>
    <xf numFmtId="186" fontId="4" fillId="0" borderId="0" xfId="0" applyFont="1" applyAlignment="1">
      <alignment horizontal="right"/>
    </xf>
    <xf numFmtId="186" fontId="3" fillId="0" borderId="0" xfId="0" applyFont="1" applyAlignment="1">
      <alignment horizontal="right"/>
    </xf>
    <xf numFmtId="178" fontId="3" fillId="0" borderId="0" xfId="15" applyNumberFormat="1" applyFont="1" applyAlignment="1" quotePrefix="1">
      <alignment horizontal="right"/>
    </xf>
    <xf numFmtId="178" fontId="3" fillId="0" borderId="0" xfId="15" applyNumberFormat="1" applyFont="1" applyAlignment="1">
      <alignment horizontal="right"/>
    </xf>
    <xf numFmtId="186" fontId="3" fillId="0" borderId="0" xfId="0" applyFont="1" applyAlignment="1">
      <alignment/>
    </xf>
    <xf numFmtId="186" fontId="4" fillId="0" borderId="0" xfId="0" applyFont="1" applyAlignment="1" quotePrefix="1">
      <alignment horizontal="left"/>
    </xf>
    <xf numFmtId="178" fontId="3" fillId="0" borderId="1" xfId="15" applyNumberFormat="1" applyFont="1" applyBorder="1" applyAlignment="1">
      <alignment/>
    </xf>
    <xf numFmtId="178" fontId="4" fillId="0" borderId="1" xfId="15" applyNumberFormat="1" applyFont="1" applyBorder="1" applyAlignment="1">
      <alignment/>
    </xf>
    <xf numFmtId="178" fontId="3" fillId="0" borderId="2" xfId="15" applyNumberFormat="1" applyFont="1" applyBorder="1" applyAlignment="1">
      <alignment/>
    </xf>
    <xf numFmtId="178" fontId="4" fillId="0" borderId="2" xfId="15" applyNumberFormat="1" applyFont="1" applyBorder="1" applyAlignment="1">
      <alignment/>
    </xf>
    <xf numFmtId="178" fontId="3" fillId="0" borderId="3" xfId="15" applyNumberFormat="1" applyFont="1" applyBorder="1" applyAlignment="1">
      <alignment/>
    </xf>
    <xf numFmtId="178" fontId="4" fillId="0" borderId="3" xfId="15" applyNumberFormat="1" applyFont="1" applyBorder="1" applyAlignment="1">
      <alignment/>
    </xf>
    <xf numFmtId="178" fontId="4" fillId="0" borderId="4" xfId="15" applyNumberFormat="1" applyFont="1" applyBorder="1" applyAlignment="1">
      <alignment/>
    </xf>
    <xf numFmtId="178" fontId="4" fillId="0" borderId="2" xfId="15" applyNumberFormat="1" applyFont="1" applyFill="1" applyBorder="1" applyAlignment="1">
      <alignment/>
    </xf>
    <xf numFmtId="178" fontId="4" fillId="0" borderId="3" xfId="15" applyNumberFormat="1" applyFont="1" applyFill="1" applyBorder="1" applyAlignment="1">
      <alignment/>
    </xf>
    <xf numFmtId="178" fontId="3" fillId="0" borderId="4" xfId="15" applyNumberFormat="1" applyFont="1" applyBorder="1" applyAlignment="1">
      <alignment/>
    </xf>
    <xf numFmtId="178" fontId="3" fillId="0" borderId="5" xfId="15" applyNumberFormat="1" applyFont="1" applyBorder="1" applyAlignment="1">
      <alignment/>
    </xf>
    <xf numFmtId="178" fontId="4" fillId="0" borderId="5" xfId="15" applyNumberFormat="1" applyFont="1" applyBorder="1" applyAlignment="1">
      <alignment/>
    </xf>
    <xf numFmtId="186" fontId="3" fillId="0" borderId="0" xfId="0" applyFont="1" applyAlignment="1" quotePrefix="1">
      <alignment horizontal="left"/>
    </xf>
    <xf numFmtId="178" fontId="3" fillId="0" borderId="6" xfId="15" applyNumberFormat="1" applyFont="1" applyBorder="1" applyAlignment="1">
      <alignment/>
    </xf>
    <xf numFmtId="178" fontId="4" fillId="0" borderId="6" xfId="15" applyNumberFormat="1" applyFont="1" applyBorder="1" applyAlignment="1">
      <alignment/>
    </xf>
    <xf numFmtId="178" fontId="3" fillId="0" borderId="0" xfId="15" applyNumberFormat="1" applyFont="1" applyBorder="1" applyAlignment="1">
      <alignment/>
    </xf>
    <xf numFmtId="186" fontId="4" fillId="0" borderId="0" xfId="0" applyFont="1" applyAlignment="1">
      <alignment horizontal="left"/>
    </xf>
    <xf numFmtId="171" fontId="3" fillId="0" borderId="0" xfId="15" applyFont="1" applyAlignment="1">
      <alignment/>
    </xf>
    <xf numFmtId="171" fontId="4" fillId="0" borderId="0" xfId="15" applyFont="1" applyAlignment="1">
      <alignment/>
    </xf>
    <xf numFmtId="178" fontId="3" fillId="0" borderId="0" xfId="15" applyNumberFormat="1" applyFont="1" applyFill="1" applyAlignment="1">
      <alignment/>
    </xf>
    <xf numFmtId="186" fontId="4" fillId="0" borderId="0" xfId="0" applyFont="1" applyFill="1" applyAlignment="1">
      <alignment/>
    </xf>
    <xf numFmtId="186" fontId="4" fillId="0" borderId="0" xfId="0" applyFont="1" applyFill="1" applyAlignment="1" quotePrefix="1">
      <alignment horizontal="left"/>
    </xf>
    <xf numFmtId="178" fontId="4" fillId="0" borderId="0" xfId="15" applyNumberFormat="1" applyFont="1" applyFill="1" applyAlignment="1">
      <alignment/>
    </xf>
    <xf numFmtId="178" fontId="4" fillId="0" borderId="0" xfId="15" applyNumberFormat="1" applyFont="1" applyBorder="1" applyAlignment="1">
      <alignment horizontal="right"/>
    </xf>
    <xf numFmtId="178" fontId="3" fillId="0" borderId="0" xfId="15" applyNumberFormat="1" applyFont="1" applyBorder="1" applyAlignment="1">
      <alignment horizontal="right"/>
    </xf>
    <xf numFmtId="178" fontId="3" fillId="0" borderId="2" xfId="15" applyNumberFormat="1" applyFont="1" applyBorder="1" applyAlignment="1">
      <alignment horizontal="left"/>
    </xf>
    <xf numFmtId="186" fontId="3" fillId="0" borderId="0" xfId="0" applyFont="1" applyAlignment="1" quotePrefix="1">
      <alignment horizontal="centerContinuous"/>
    </xf>
    <xf numFmtId="178" fontId="4" fillId="0" borderId="0" xfId="15" applyNumberFormat="1" applyFont="1" applyFill="1" applyAlignment="1" quotePrefix="1">
      <alignment horizontal="center"/>
    </xf>
    <xf numFmtId="186" fontId="4" fillId="0" borderId="0" xfId="0" applyFont="1" applyFill="1" applyAlignment="1" quotePrefix="1">
      <alignment horizontal="center"/>
    </xf>
    <xf numFmtId="178" fontId="3" fillId="0" borderId="0" xfId="15" applyNumberFormat="1" applyFont="1" applyFill="1" applyAlignment="1" quotePrefix="1">
      <alignment horizontal="centerContinuous"/>
    </xf>
    <xf numFmtId="178" fontId="3" fillId="0" borderId="0" xfId="15" applyNumberFormat="1" applyFont="1" applyFill="1" applyAlignment="1">
      <alignment horizontal="centerContinuous"/>
    </xf>
    <xf numFmtId="186" fontId="3" fillId="0" borderId="0" xfId="0" applyFont="1" applyFill="1" applyAlignment="1">
      <alignment/>
    </xf>
    <xf numFmtId="186" fontId="3" fillId="0" borderId="0" xfId="0" applyFont="1" applyFill="1" applyAlignment="1">
      <alignment horizontal="centerContinuous"/>
    </xf>
    <xf numFmtId="178" fontId="3" fillId="0" borderId="0" xfId="15" applyNumberFormat="1" applyFont="1" applyFill="1" applyAlignment="1">
      <alignment horizontal="right"/>
    </xf>
    <xf numFmtId="186" fontId="3" fillId="0" borderId="0" xfId="0" applyFont="1" applyFill="1" applyAlignment="1">
      <alignment horizontal="right"/>
    </xf>
    <xf numFmtId="178" fontId="3" fillId="0" borderId="0" xfId="15" applyNumberFormat="1" applyFont="1" applyFill="1" applyAlignment="1">
      <alignment horizontal="center"/>
    </xf>
    <xf numFmtId="186" fontId="3" fillId="0" borderId="0" xfId="0" applyFont="1" applyFill="1" applyAlignment="1">
      <alignment horizontal="center"/>
    </xf>
    <xf numFmtId="178" fontId="3" fillId="0" borderId="0" xfId="15" applyNumberFormat="1" applyFont="1" applyFill="1" applyAlignment="1" quotePrefix="1">
      <alignment horizontal="right"/>
    </xf>
    <xf numFmtId="186" fontId="3" fillId="0" borderId="0" xfId="0" applyFont="1" applyFill="1" applyAlignment="1" quotePrefix="1">
      <alignment horizontal="right"/>
    </xf>
    <xf numFmtId="178" fontId="4" fillId="0" borderId="0" xfId="15" applyNumberFormat="1" applyFont="1" applyFill="1" applyAlignment="1">
      <alignment horizontal="center"/>
    </xf>
    <xf numFmtId="186" fontId="4" fillId="0" borderId="0" xfId="0" applyFont="1" applyFill="1" applyAlignment="1">
      <alignment horizontal="center"/>
    </xf>
    <xf numFmtId="178" fontId="3" fillId="0" borderId="0" xfId="15" applyNumberFormat="1" applyFont="1" applyFill="1" applyBorder="1" applyAlignment="1">
      <alignment/>
    </xf>
    <xf numFmtId="186" fontId="4" fillId="0" borderId="0" xfId="0" applyFont="1" applyFill="1" applyBorder="1" applyAlignment="1">
      <alignment horizontal="center"/>
    </xf>
    <xf numFmtId="178" fontId="3" fillId="0" borderId="0" xfId="15" applyNumberFormat="1" applyFont="1" applyFill="1" applyBorder="1" applyAlignment="1">
      <alignment horizontal="center"/>
    </xf>
    <xf numFmtId="186" fontId="4" fillId="0" borderId="0" xfId="0" applyFont="1" applyFill="1" applyBorder="1" applyAlignment="1">
      <alignment/>
    </xf>
    <xf numFmtId="178" fontId="4" fillId="0" borderId="0" xfId="15" applyNumberFormat="1" applyFont="1" applyFill="1" applyBorder="1" applyAlignment="1">
      <alignment/>
    </xf>
    <xf numFmtId="178" fontId="3" fillId="0" borderId="0" xfId="15" applyNumberFormat="1" applyFont="1" applyFill="1" applyBorder="1" applyAlignment="1" quotePrefix="1">
      <alignment horizontal="left"/>
    </xf>
    <xf numFmtId="186" fontId="4" fillId="0" borderId="0" xfId="0" applyFont="1" applyAlignment="1" quotePrefix="1">
      <alignment/>
    </xf>
    <xf numFmtId="178" fontId="3" fillId="0" borderId="4" xfId="15" applyNumberFormat="1" applyFont="1" applyFill="1" applyBorder="1" applyAlignment="1">
      <alignment/>
    </xf>
    <xf numFmtId="178" fontId="3" fillId="0" borderId="4" xfId="15" applyNumberFormat="1" applyFont="1" applyFill="1" applyBorder="1" applyAlignment="1">
      <alignment horizontal="center"/>
    </xf>
    <xf numFmtId="186" fontId="4" fillId="0" borderId="0" xfId="0" applyFont="1" applyBorder="1" applyAlignment="1">
      <alignment/>
    </xf>
    <xf numFmtId="186" fontId="5" fillId="0" borderId="0" xfId="0" applyFont="1" applyBorder="1" applyAlignment="1">
      <alignment/>
    </xf>
    <xf numFmtId="178" fontId="3" fillId="0" borderId="4" xfId="15" applyNumberFormat="1" applyFont="1" applyFill="1" applyBorder="1" applyAlignment="1" quotePrefix="1">
      <alignment/>
    </xf>
    <xf numFmtId="178" fontId="3" fillId="0" borderId="7" xfId="15" applyNumberFormat="1" applyFont="1" applyFill="1" applyBorder="1" applyAlignment="1">
      <alignment/>
    </xf>
    <xf numFmtId="171" fontId="3" fillId="0" borderId="8" xfId="15" applyFont="1" applyFill="1" applyBorder="1" applyAlignment="1">
      <alignment/>
    </xf>
    <xf numFmtId="171" fontId="3" fillId="0" borderId="9" xfId="15" applyNumberFormat="1" applyFont="1" applyFill="1" applyBorder="1" applyAlignment="1">
      <alignment horizontal="right"/>
    </xf>
    <xf numFmtId="171" fontId="3" fillId="0" borderId="0" xfId="15" applyNumberFormat="1" applyFont="1" applyFill="1" applyBorder="1" applyAlignment="1">
      <alignment horizontal="right"/>
    </xf>
    <xf numFmtId="186" fontId="4" fillId="0" borderId="0" xfId="0" applyFont="1" applyAlignment="1">
      <alignment horizontal="center"/>
    </xf>
    <xf numFmtId="178" fontId="3" fillId="0" borderId="0" xfId="15" applyNumberFormat="1" applyFont="1" applyAlignment="1" quotePrefix="1">
      <alignment horizontal="center"/>
    </xf>
    <xf numFmtId="178" fontId="3" fillId="0" borderId="0" xfId="15" applyNumberFormat="1" applyFont="1" applyAlignment="1">
      <alignment horizontal="center"/>
    </xf>
    <xf numFmtId="186" fontId="3" fillId="0" borderId="0" xfId="0" applyFont="1" applyAlignment="1">
      <alignment horizontal="center"/>
    </xf>
    <xf numFmtId="178" fontId="3" fillId="0" borderId="10" xfId="15" applyNumberFormat="1" applyFont="1" applyBorder="1" applyAlignment="1">
      <alignment/>
    </xf>
    <xf numFmtId="178" fontId="4" fillId="0" borderId="10" xfId="15" applyNumberFormat="1" applyFont="1" applyBorder="1" applyAlignment="1">
      <alignment/>
    </xf>
    <xf numFmtId="178" fontId="3" fillId="0" borderId="8" xfId="15" applyNumberFormat="1" applyFont="1" applyBorder="1" applyAlignment="1">
      <alignment/>
    </xf>
    <xf numFmtId="178" fontId="4" fillId="0" borderId="8" xfId="15" applyNumberFormat="1" applyFont="1" applyBorder="1" applyAlignment="1">
      <alignment/>
    </xf>
    <xf numFmtId="181" fontId="4" fillId="0" borderId="0" xfId="15" applyNumberFormat="1" applyFont="1" applyAlignment="1">
      <alignment/>
    </xf>
    <xf numFmtId="186" fontId="3" fillId="0" borderId="0" xfId="0" applyFont="1" applyAlignment="1">
      <alignment horizontal="centerContinuous"/>
    </xf>
    <xf numFmtId="186" fontId="3" fillId="0" borderId="0" xfId="0" applyFont="1" applyAlignment="1" quotePrefix="1">
      <alignment horizontal="center"/>
    </xf>
    <xf numFmtId="186" fontId="3" fillId="0" borderId="0" xfId="0" applyFont="1" applyAlignment="1" quotePrefix="1">
      <alignment horizontal="right"/>
    </xf>
    <xf numFmtId="186" fontId="4" fillId="0" borderId="8" xfId="0" applyFont="1" applyBorder="1" applyAlignment="1">
      <alignment/>
    </xf>
    <xf numFmtId="186" fontId="6" fillId="0" borderId="0" xfId="0" applyFont="1" applyAlignment="1">
      <alignment horizontal="left"/>
    </xf>
    <xf numFmtId="178" fontId="3" fillId="0" borderId="11" xfId="15" applyNumberFormat="1" applyFont="1" applyBorder="1" applyAlignment="1">
      <alignment/>
    </xf>
    <xf numFmtId="178" fontId="4" fillId="0" borderId="11" xfId="15" applyNumberFormat="1" applyFont="1" applyBorder="1" applyAlignment="1">
      <alignment/>
    </xf>
    <xf numFmtId="186" fontId="3" fillId="0" borderId="0" xfId="0" applyFont="1" applyFill="1" applyAlignment="1" quotePrefix="1">
      <alignment horizontal="centerContinuous"/>
    </xf>
    <xf numFmtId="186" fontId="3" fillId="0" borderId="0" xfId="0" applyFont="1" applyFill="1" applyAlignment="1" quotePrefix="1">
      <alignment horizontal="left"/>
    </xf>
    <xf numFmtId="178" fontId="4" fillId="0" borderId="0" xfId="15" applyNumberFormat="1" applyFont="1" applyFill="1" applyBorder="1" applyAlignment="1">
      <alignment horizontal="center"/>
    </xf>
    <xf numFmtId="178" fontId="4" fillId="0" borderId="0" xfId="15" applyNumberFormat="1" applyFont="1" applyFill="1" applyBorder="1" applyAlignment="1" quotePrefix="1">
      <alignment horizontal="left"/>
    </xf>
    <xf numFmtId="178" fontId="4" fillId="0" borderId="4" xfId="15" applyNumberFormat="1" applyFont="1" applyFill="1" applyBorder="1" applyAlignment="1">
      <alignment/>
    </xf>
    <xf numFmtId="178" fontId="4" fillId="0" borderId="7" xfId="15" applyNumberFormat="1" applyFont="1" applyFill="1" applyBorder="1" applyAlignment="1">
      <alignment/>
    </xf>
    <xf numFmtId="171" fontId="4" fillId="0" borderId="8" xfId="15" applyFont="1" applyFill="1" applyBorder="1" applyAlignment="1">
      <alignment/>
    </xf>
    <xf numFmtId="171" fontId="4" fillId="0" borderId="9" xfId="15" applyNumberFormat="1" applyFont="1" applyFill="1" applyBorder="1" applyAlignment="1">
      <alignment horizontal="right"/>
    </xf>
    <xf numFmtId="171" fontId="4" fillId="0" borderId="0" xfId="15" applyNumberFormat="1" applyFont="1" applyFill="1" applyBorder="1" applyAlignment="1">
      <alignment horizontal="right"/>
    </xf>
    <xf numFmtId="186" fontId="4" fillId="0" borderId="0" xfId="0" applyFont="1" applyFill="1" applyAlignment="1">
      <alignment horizontal="left"/>
    </xf>
    <xf numFmtId="171" fontId="4" fillId="0" borderId="0" xfId="15" applyFont="1" applyFill="1" applyBorder="1" applyAlignment="1">
      <alignment/>
    </xf>
    <xf numFmtId="186" fontId="4" fillId="0" borderId="4" xfId="0" applyFont="1" applyFill="1" applyBorder="1" applyAlignment="1">
      <alignment/>
    </xf>
    <xf numFmtId="178" fontId="4" fillId="0" borderId="10" xfId="15" applyNumberFormat="1" applyFont="1" applyFill="1" applyBorder="1" applyAlignment="1">
      <alignment/>
    </xf>
    <xf numFmtId="186" fontId="4" fillId="0" borderId="10" xfId="0" applyFont="1" applyFill="1" applyBorder="1" applyAlignment="1">
      <alignment/>
    </xf>
    <xf numFmtId="9" fontId="4" fillId="0" borderId="0" xfId="21" applyFont="1" applyAlignment="1" quotePrefix="1">
      <alignment horizontal="left"/>
    </xf>
    <xf numFmtId="9" fontId="4" fillId="0" borderId="0" xfId="21" applyFont="1" applyAlignment="1">
      <alignment horizontal="left"/>
    </xf>
    <xf numFmtId="186" fontId="4" fillId="0" borderId="0" xfId="0" applyFont="1" applyAlignment="1" quotePrefix="1">
      <alignment horizontal="center"/>
    </xf>
    <xf numFmtId="186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85725</xdr:rowOff>
    </xdr:from>
    <xdr:to>
      <xdr:col>4</xdr:col>
      <xdr:colOff>38100</xdr:colOff>
      <xdr:row>8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2133600" y="13811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8</xdr:row>
      <xdr:rowOff>104775</xdr:rowOff>
    </xdr:from>
    <xdr:to>
      <xdr:col>14</xdr:col>
      <xdr:colOff>38100</xdr:colOff>
      <xdr:row>8</xdr:row>
      <xdr:rowOff>104775</xdr:rowOff>
    </xdr:to>
    <xdr:sp>
      <xdr:nvSpPr>
        <xdr:cNvPr id="2" name="Line 3"/>
        <xdr:cNvSpPr>
          <a:spLocks/>
        </xdr:cNvSpPr>
      </xdr:nvSpPr>
      <xdr:spPr>
        <a:xfrm>
          <a:off x="6696075" y="1400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9</xdr:row>
      <xdr:rowOff>66675</xdr:rowOff>
    </xdr:from>
    <xdr:to>
      <xdr:col>5</xdr:col>
      <xdr:colOff>457200</xdr:colOff>
      <xdr:row>9</xdr:row>
      <xdr:rowOff>66675</xdr:rowOff>
    </xdr:to>
    <xdr:sp>
      <xdr:nvSpPr>
        <xdr:cNvPr id="3" name="Line 6"/>
        <xdr:cNvSpPr>
          <a:spLocks/>
        </xdr:cNvSpPr>
      </xdr:nvSpPr>
      <xdr:spPr>
        <a:xfrm flipH="1">
          <a:off x="3133725" y="15240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9</xdr:row>
      <xdr:rowOff>66675</xdr:rowOff>
    </xdr:from>
    <xdr:to>
      <xdr:col>9</xdr:col>
      <xdr:colOff>847725</xdr:colOff>
      <xdr:row>9</xdr:row>
      <xdr:rowOff>66675</xdr:rowOff>
    </xdr:to>
    <xdr:sp>
      <xdr:nvSpPr>
        <xdr:cNvPr id="4" name="Line 7"/>
        <xdr:cNvSpPr>
          <a:spLocks/>
        </xdr:cNvSpPr>
      </xdr:nvSpPr>
      <xdr:spPr>
        <a:xfrm>
          <a:off x="5305425" y="15240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oustech%202008Q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acc%20-4th%20Quartely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nsolidated%20Account-Acoustech\Quartely%20report-Year%202007\consol%20acc%20-4th%20Quartely%20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acc%20-4th%20Quartely%202008-after%20audit%20ad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"/>
      <sheetName val="Bal sheet-new"/>
      <sheetName val="cash flow"/>
      <sheetName val="equity"/>
    </sheetNames>
    <sheetDataSet>
      <sheetData sheetId="0">
        <row r="17">
          <cell r="H17">
            <v>269274.6197</v>
          </cell>
        </row>
        <row r="21">
          <cell r="H21">
            <v>3112.8567200000034</v>
          </cell>
        </row>
        <row r="23">
          <cell r="H23">
            <v>19052.515789999958</v>
          </cell>
        </row>
        <row r="25">
          <cell r="H25">
            <v>-269.38370000000003</v>
          </cell>
        </row>
        <row r="27">
          <cell r="H27">
            <v>1726.7371410600003</v>
          </cell>
        </row>
        <row r="29">
          <cell r="H29">
            <v>133.9238088</v>
          </cell>
        </row>
        <row r="33">
          <cell r="H33">
            <v>-4335.20473</v>
          </cell>
        </row>
        <row r="39">
          <cell r="H39">
            <v>977.5488295659991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Q-PRICE"/>
      <sheetName val="Basic0308"/>
      <sheetName val="Diluted0308"/>
      <sheetName val="ROA"/>
      <sheetName val="JV-FPEQ'08"/>
      <sheetName val="JV-MUSASHI'08"/>
      <sheetName val="CONSOL ADJ"/>
      <sheetName val="PROF OF MI"/>
      <sheetName val="CONSOL-BS"/>
      <sheetName val="CONSOL-IS"/>
      <sheetName val="CONSOL-CF"/>
      <sheetName val="CONSOL-CF-FPT"/>
      <sheetName val="CONSOL-BS-FPT"/>
      <sheetName val="CONSOL-PL-FPT"/>
      <sheetName val="FPEQ-BS-3'2008"/>
      <sheetName val="FPEQ-PL-3'2008"/>
      <sheetName val="FPT-BS-3'2008"/>
      <sheetName val="FPT-PL-3'2008"/>
      <sheetName val="FPC-BS-3'2008"/>
      <sheetName val="FPC-PL-3'2008"/>
      <sheetName val="ACOU-PL-3'2008"/>
      <sheetName val="ACOU-BS-3'2008"/>
      <sheetName val="ppe"/>
      <sheetName val="Working 1"/>
      <sheetName val="result"/>
      <sheetName val="taxation"/>
      <sheetName val="FC"/>
    </sheetNames>
    <sheetDataSet>
      <sheetData sheetId="8">
        <row r="84">
          <cell r="U84">
            <v>7245238.96</v>
          </cell>
        </row>
      </sheetData>
      <sheetData sheetId="10">
        <row r="45">
          <cell r="AA45">
            <v>-256047.91999999998</v>
          </cell>
        </row>
        <row r="84">
          <cell r="AA84">
            <v>-15897233.37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Q-PRICE"/>
      <sheetName val="Basic0307"/>
      <sheetName val="Diluted0307"/>
      <sheetName val="ROA"/>
      <sheetName val="JV-FPEQ'07"/>
      <sheetName val="JV-MUSASHI'07"/>
      <sheetName val="CONSOL ADJ"/>
      <sheetName val="PROF OF MI"/>
      <sheetName val="CONSOL-BS"/>
      <sheetName val="CONSOL-IS"/>
      <sheetName val="CONSOL-CF"/>
      <sheetName val="CONSOL-CF-FPT"/>
      <sheetName val="CONSOL-BS-FPT"/>
      <sheetName val="CONSOL-PL-FPT"/>
      <sheetName val="FPT-BS-3'2007"/>
      <sheetName val="FPT-PL-3'2007"/>
      <sheetName val="FPEQ-BS-3'2007"/>
      <sheetName val="FPEQ-PL-3'2007"/>
      <sheetName val="FPC-BS-3'2006"/>
      <sheetName val="FPC-PL-3'2007"/>
      <sheetName val="ACOU-BS-3'2007"/>
      <sheetName val="ACOU-PL-3'2007"/>
      <sheetName val="Working 1"/>
    </sheetNames>
    <sheetDataSet>
      <sheetData sheetId="10">
        <row r="54">
          <cell r="Z54">
            <v>584088</v>
          </cell>
        </row>
        <row r="55">
          <cell r="Z55">
            <v>187500</v>
          </cell>
        </row>
        <row r="56">
          <cell r="Z56">
            <v>3000000</v>
          </cell>
        </row>
        <row r="57">
          <cell r="Z57">
            <v>740008</v>
          </cell>
        </row>
        <row r="72">
          <cell r="Z72">
            <v>-2923000</v>
          </cell>
        </row>
        <row r="76">
          <cell r="Z76">
            <v>5369481.760000005</v>
          </cell>
        </row>
        <row r="84">
          <cell r="Z84">
            <v>-19318534.58</v>
          </cell>
        </row>
        <row r="89">
          <cell r="Z89">
            <v>-6709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Q-PRICE"/>
      <sheetName val="Basic0308"/>
      <sheetName val="Diluted0308"/>
      <sheetName val="ROA"/>
      <sheetName val="JV-FPEQ'08"/>
      <sheetName val="JV-MUSASHI'08"/>
      <sheetName val="CONSOL ADJ"/>
      <sheetName val="PROF OF MI"/>
      <sheetName val="CONSOL-BS"/>
      <sheetName val="CONSOL-IS"/>
      <sheetName val="CONSOL-CF"/>
      <sheetName val="CONSOL-CF-FPT"/>
      <sheetName val="CONSOL-BS-FPT"/>
      <sheetName val="CONSOL-PL-FPT"/>
      <sheetName val="FPEQ-BS-3'2008"/>
      <sheetName val="FPEQ-PL-3'2008"/>
      <sheetName val="FPT-BS-3'2008"/>
      <sheetName val="FPT-PL-3'2008"/>
      <sheetName val="FPC-BS-3'2008"/>
      <sheetName val="FPC-PL-3'2008"/>
      <sheetName val="ACOU-PL-3'2008"/>
      <sheetName val="ACOU-BS-3'2008"/>
      <sheetName val="ppe"/>
      <sheetName val="Working 1"/>
      <sheetName val="result"/>
      <sheetName val="taxation"/>
      <sheetName val="FC"/>
    </sheetNames>
    <sheetDataSet>
      <sheetData sheetId="1">
        <row r="83">
          <cell r="C83">
            <v>8.58078167250874</v>
          </cell>
        </row>
        <row r="140">
          <cell r="C140">
            <v>-0.11694704883498945</v>
          </cell>
        </row>
      </sheetData>
      <sheetData sheetId="2">
        <row r="24">
          <cell r="D24">
            <v>8.547008451020574</v>
          </cell>
        </row>
        <row r="46">
          <cell r="D46">
            <v>-0.1165271050336999</v>
          </cell>
        </row>
      </sheetData>
      <sheetData sheetId="8">
        <row r="10">
          <cell r="U10">
            <v>48123161.1</v>
          </cell>
        </row>
        <row r="16">
          <cell r="U16">
            <v>1911255.8821999999</v>
          </cell>
        </row>
        <row r="19">
          <cell r="U19">
            <v>5574186</v>
          </cell>
        </row>
        <row r="24">
          <cell r="U24">
            <v>3755629.71</v>
          </cell>
        </row>
        <row r="28">
          <cell r="U28">
            <v>32396025.61</v>
          </cell>
        </row>
        <row r="29">
          <cell r="U29">
            <v>72210099.57000001</v>
          </cell>
        </row>
        <row r="30">
          <cell r="U30">
            <v>1134469.5</v>
          </cell>
        </row>
        <row r="34">
          <cell r="U34">
            <v>1530631.2200000002</v>
          </cell>
        </row>
        <row r="37">
          <cell r="U37">
            <v>21111.48</v>
          </cell>
        </row>
        <row r="47">
          <cell r="U47">
            <v>30450513.35</v>
          </cell>
        </row>
        <row r="48">
          <cell r="U48">
            <v>11576125.46</v>
          </cell>
        </row>
        <row r="53">
          <cell r="U53">
            <v>41504445.84</v>
          </cell>
        </row>
        <row r="54">
          <cell r="U54">
            <v>5031659.76</v>
          </cell>
        </row>
        <row r="56">
          <cell r="U56">
            <v>209901.63</v>
          </cell>
        </row>
        <row r="63">
          <cell r="U63">
            <v>6574091.51</v>
          </cell>
        </row>
        <row r="68">
          <cell r="U68">
            <v>664394.79</v>
          </cell>
        </row>
        <row r="69">
          <cell r="U69">
            <v>181070.40999999997</v>
          </cell>
        </row>
        <row r="78">
          <cell r="U78">
            <v>88503600</v>
          </cell>
        </row>
        <row r="84">
          <cell r="U84">
            <v>7245238.96</v>
          </cell>
        </row>
        <row r="94">
          <cell r="U94">
            <v>67528889.80093496</v>
          </cell>
        </row>
        <row r="97">
          <cell r="U97">
            <v>-1742064.61</v>
          </cell>
        </row>
        <row r="99">
          <cell r="U99">
            <v>-15897233.37</v>
          </cell>
        </row>
        <row r="103">
          <cell r="U103">
            <v>5852213.837112338</v>
          </cell>
        </row>
        <row r="111">
          <cell r="U111">
            <v>3027000</v>
          </cell>
        </row>
      </sheetData>
      <sheetData sheetId="9">
        <row r="9">
          <cell r="U9">
            <v>339947518.64</v>
          </cell>
        </row>
        <row r="29">
          <cell r="U29">
            <v>316939.39</v>
          </cell>
        </row>
        <row r="32">
          <cell r="U32">
            <v>13210395.929999948</v>
          </cell>
        </row>
        <row r="48">
          <cell r="U48">
            <v>4575096.749999999</v>
          </cell>
        </row>
        <row r="50">
          <cell r="U50">
            <v>2105748</v>
          </cell>
        </row>
        <row r="52">
          <cell r="U52">
            <v>189265.3822</v>
          </cell>
        </row>
        <row r="65">
          <cell r="U65">
            <v>-3956548.5600000005</v>
          </cell>
        </row>
        <row r="69">
          <cell r="U69">
            <v>-996851.8137649994</v>
          </cell>
        </row>
      </sheetData>
      <sheetData sheetId="10">
        <row r="10">
          <cell r="AA10">
            <v>20080506.062200025</v>
          </cell>
        </row>
        <row r="14">
          <cell r="AA14">
            <v>4544676.710000001</v>
          </cell>
        </row>
        <row r="18">
          <cell r="AA18">
            <v>33417</v>
          </cell>
        </row>
        <row r="19">
          <cell r="AA19">
            <v>256047.91999999998</v>
          </cell>
        </row>
        <row r="21">
          <cell r="AA21">
            <v>-2105748</v>
          </cell>
        </row>
        <row r="22">
          <cell r="AA22">
            <v>-189265.3822</v>
          </cell>
        </row>
        <row r="23">
          <cell r="AA23">
            <v>-731483.3499999999</v>
          </cell>
        </row>
        <row r="24">
          <cell r="AA24">
            <v>-75001.24999999627</v>
          </cell>
        </row>
        <row r="25">
          <cell r="AA25">
            <v>9752.119999999999</v>
          </cell>
        </row>
        <row r="28">
          <cell r="AA28">
            <v>1181747.7300000002</v>
          </cell>
        </row>
        <row r="43">
          <cell r="AA43">
            <v>21058855.46000003</v>
          </cell>
        </row>
        <row r="47">
          <cell r="AA47">
            <v>-5025716</v>
          </cell>
        </row>
        <row r="54">
          <cell r="AA54">
            <v>731483.3499999999</v>
          </cell>
        </row>
        <row r="55">
          <cell r="AA55">
            <v>75000</v>
          </cell>
        </row>
        <row r="56">
          <cell r="AA56">
            <v>2399999.759999998</v>
          </cell>
        </row>
        <row r="57">
          <cell r="AA57">
            <v>331999.52</v>
          </cell>
        </row>
        <row r="59">
          <cell r="AA59">
            <v>97421</v>
          </cell>
        </row>
        <row r="61">
          <cell r="AA61">
            <v>-3625380.66</v>
          </cell>
        </row>
        <row r="72">
          <cell r="AA72">
            <v>-3260605.21</v>
          </cell>
        </row>
        <row r="76">
          <cell r="AA76">
            <v>386647.95999999344</v>
          </cell>
        </row>
        <row r="78">
          <cell r="AA78">
            <v>-1742064.61</v>
          </cell>
        </row>
        <row r="84">
          <cell r="AA84">
            <v>-15897233.37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5"/>
  <sheetViews>
    <sheetView workbookViewId="0" topLeftCell="A16">
      <selection activeCell="H20" sqref="H20"/>
    </sheetView>
  </sheetViews>
  <sheetFormatPr defaultColWidth="9.140625" defaultRowHeight="12.75"/>
  <cols>
    <col min="1" max="1" width="3.00390625" style="4" customWidth="1"/>
    <col min="2" max="2" width="34.7109375" style="4" customWidth="1"/>
    <col min="3" max="3" width="0.5625" style="4" customWidth="1"/>
    <col min="4" max="4" width="12.7109375" style="35" customWidth="1"/>
    <col min="5" max="5" width="1.421875" style="33" customWidth="1"/>
    <col min="6" max="6" width="14.28125" style="35" customWidth="1"/>
    <col min="7" max="7" width="0.85546875" style="33" customWidth="1"/>
    <col min="8" max="8" width="12.7109375" style="33" customWidth="1"/>
    <col min="9" max="9" width="0.85546875" style="33" customWidth="1"/>
    <col min="10" max="10" width="14.140625" style="35" customWidth="1"/>
    <col min="11" max="11" width="0.85546875" style="4" customWidth="1"/>
    <col min="12" max="16384" width="9.140625" style="4" customWidth="1"/>
  </cols>
  <sheetData>
    <row r="1" spans="1:10" ht="12.75">
      <c r="A1" s="1" t="s">
        <v>126</v>
      </c>
      <c r="B1" s="39"/>
      <c r="C1" s="39"/>
      <c r="D1" s="39"/>
      <c r="E1" s="39"/>
      <c r="F1" s="86"/>
      <c r="G1" s="39"/>
      <c r="H1" s="39"/>
      <c r="I1" s="39"/>
      <c r="J1" s="86"/>
    </row>
    <row r="2" spans="1:10" ht="12.75">
      <c r="A2" s="1"/>
      <c r="B2" s="25"/>
      <c r="C2" s="25"/>
      <c r="D2" s="25"/>
      <c r="E2" s="25"/>
      <c r="F2" s="87"/>
      <c r="G2" s="25"/>
      <c r="H2" s="25"/>
      <c r="I2" s="25"/>
      <c r="J2" s="87"/>
    </row>
    <row r="4" ht="12.75">
      <c r="A4" s="25" t="s">
        <v>127</v>
      </c>
    </row>
    <row r="5" ht="12.75">
      <c r="A5" s="12" t="s">
        <v>74</v>
      </c>
    </row>
    <row r="6" spans="4:8" ht="12.75">
      <c r="D6" s="40"/>
      <c r="H6" s="41"/>
    </row>
    <row r="7" spans="1:8" ht="12.75">
      <c r="A7" s="1" t="s">
        <v>16</v>
      </c>
      <c r="D7" s="40"/>
      <c r="H7" s="41"/>
    </row>
    <row r="8" spans="4:8" ht="12.75">
      <c r="D8" s="40"/>
      <c r="F8" s="33"/>
      <c r="H8" s="41"/>
    </row>
    <row r="9" spans="4:10" ht="12.75">
      <c r="D9" s="42" t="s">
        <v>17</v>
      </c>
      <c r="E9" s="43"/>
      <c r="F9" s="43"/>
      <c r="G9" s="44"/>
      <c r="H9" s="45" t="s">
        <v>18</v>
      </c>
      <c r="I9" s="45"/>
      <c r="J9" s="45"/>
    </row>
    <row r="10" spans="4:10" s="7" customFormat="1" ht="12.75">
      <c r="D10" s="46" t="s">
        <v>19</v>
      </c>
      <c r="E10" s="47"/>
      <c r="F10" s="46" t="s">
        <v>20</v>
      </c>
      <c r="G10" s="47"/>
      <c r="H10" s="47" t="s">
        <v>19</v>
      </c>
      <c r="I10" s="47"/>
      <c r="J10" s="46" t="s">
        <v>20</v>
      </c>
    </row>
    <row r="11" spans="4:10" s="7" customFormat="1" ht="12.75">
      <c r="D11" s="46" t="s">
        <v>21</v>
      </c>
      <c r="E11" s="47"/>
      <c r="F11" s="46" t="s">
        <v>22</v>
      </c>
      <c r="G11" s="47"/>
      <c r="H11" s="47" t="s">
        <v>21</v>
      </c>
      <c r="I11" s="47"/>
      <c r="J11" s="46" t="s">
        <v>23</v>
      </c>
    </row>
    <row r="12" spans="4:10" s="7" customFormat="1" ht="12.75">
      <c r="D12" s="46" t="s">
        <v>24</v>
      </c>
      <c r="E12" s="47"/>
      <c r="F12" s="46" t="s">
        <v>24</v>
      </c>
      <c r="G12" s="47"/>
      <c r="H12" s="47" t="s">
        <v>25</v>
      </c>
      <c r="I12" s="47"/>
      <c r="J12" s="46" t="s">
        <v>26</v>
      </c>
    </row>
    <row r="13" spans="4:10" ht="12.75">
      <c r="D13" s="48"/>
      <c r="E13" s="49"/>
      <c r="F13" s="48"/>
      <c r="G13" s="49"/>
      <c r="H13" s="49"/>
      <c r="I13" s="49"/>
      <c r="J13" s="48"/>
    </row>
    <row r="14" spans="4:10" s="7" customFormat="1" ht="12.75">
      <c r="D14" s="50" t="s">
        <v>114</v>
      </c>
      <c r="E14" s="47"/>
      <c r="F14" s="50" t="s">
        <v>75</v>
      </c>
      <c r="G14" s="47"/>
      <c r="H14" s="51" t="str">
        <f>+D14</f>
        <v>31/03/08</v>
      </c>
      <c r="I14" s="47"/>
      <c r="J14" s="50" t="str">
        <f>+F14</f>
        <v>31/03/07</v>
      </c>
    </row>
    <row r="15" spans="4:10" s="7" customFormat="1" ht="12.75">
      <c r="D15" s="46" t="s">
        <v>1</v>
      </c>
      <c r="E15" s="47"/>
      <c r="F15" s="46" t="s">
        <v>1</v>
      </c>
      <c r="G15" s="47"/>
      <c r="H15" s="46" t="s">
        <v>1</v>
      </c>
      <c r="I15" s="47"/>
      <c r="J15" s="46" t="s">
        <v>1</v>
      </c>
    </row>
    <row r="16" spans="4:10" ht="12.75">
      <c r="D16" s="52"/>
      <c r="E16" s="53"/>
      <c r="F16" s="52"/>
      <c r="G16" s="53"/>
      <c r="H16" s="53"/>
      <c r="I16" s="53"/>
      <c r="J16" s="52"/>
    </row>
    <row r="17" spans="2:10" ht="12.75">
      <c r="B17" s="4" t="s">
        <v>27</v>
      </c>
      <c r="D17" s="54">
        <f>+H17-'[1]income stat'!$H$17</f>
        <v>70672.89893999998</v>
      </c>
      <c r="E17" s="55"/>
      <c r="F17" s="88">
        <v>63306</v>
      </c>
      <c r="G17" s="55"/>
      <c r="H17" s="56">
        <f>+'[4]CONSOL-IS'!$U$9/1000</f>
        <v>339947.51863999997</v>
      </c>
      <c r="I17" s="55"/>
      <c r="J17" s="88">
        <v>314492</v>
      </c>
    </row>
    <row r="18" spans="5:10" ht="12.75">
      <c r="E18" s="57"/>
      <c r="F18" s="58"/>
      <c r="G18" s="57"/>
      <c r="H18" s="54"/>
      <c r="I18" s="57"/>
      <c r="J18" s="58"/>
    </row>
    <row r="19" spans="2:10" ht="12.75">
      <c r="B19" s="4" t="s">
        <v>28</v>
      </c>
      <c r="D19" s="59">
        <f>+D23-D21-D17</f>
        <v>-73086.22269</v>
      </c>
      <c r="E19" s="57"/>
      <c r="F19" s="89">
        <v>-62866</v>
      </c>
      <c r="G19" s="57"/>
      <c r="H19" s="59">
        <f>+H23-H21-H17-1</f>
        <v>-326421.18332</v>
      </c>
      <c r="I19" s="57"/>
      <c r="J19" s="89">
        <v>-296747</v>
      </c>
    </row>
    <row r="20" spans="4:10" ht="12.75">
      <c r="D20" s="59"/>
      <c r="E20" s="57"/>
      <c r="F20" s="89"/>
      <c r="G20" s="57"/>
      <c r="H20" s="59"/>
      <c r="I20" s="57"/>
      <c r="J20" s="89"/>
    </row>
    <row r="21" spans="1:10" ht="12.75">
      <c r="A21" s="60"/>
      <c r="B21" s="4" t="s">
        <v>29</v>
      </c>
      <c r="D21" s="61">
        <f>+H21-'[1]income stat'!$H$21</f>
        <v>1462.2400299999954</v>
      </c>
      <c r="E21" s="57"/>
      <c r="F21" s="90">
        <v>260</v>
      </c>
      <c r="G21" s="57"/>
      <c r="H21" s="62">
        <f>+'[4]CONSOL-IS'!$U$48/1000</f>
        <v>4575.096749999999</v>
      </c>
      <c r="I21" s="57"/>
      <c r="J21" s="90">
        <v>2333</v>
      </c>
    </row>
    <row r="22" spans="2:10" ht="12.75">
      <c r="B22" s="4" t="s">
        <v>30</v>
      </c>
      <c r="D22" s="54"/>
      <c r="F22" s="58"/>
      <c r="H22" s="32"/>
      <c r="J22" s="58"/>
    </row>
    <row r="23" spans="2:10" ht="12.75">
      <c r="B23" s="12" t="s">
        <v>128</v>
      </c>
      <c r="D23" s="54">
        <f>+H23-'[1]income stat'!$H$23-1</f>
        <v>-951.0837200000096</v>
      </c>
      <c r="F23" s="58">
        <f>SUM(F17:F21)</f>
        <v>700</v>
      </c>
      <c r="H23" s="54">
        <f>+('[4]CONSOL-IS'!$U$32+'[4]CONSOL-IS'!$U$29+'[4]CONSOL-IS'!$U$48)/1000</f>
        <v>18102.432069999948</v>
      </c>
      <c r="J23" s="58">
        <f>SUM(J17:J21)</f>
        <v>20078</v>
      </c>
    </row>
    <row r="24" spans="4:10" ht="12.75">
      <c r="D24" s="54"/>
      <c r="F24" s="58"/>
      <c r="H24" s="32"/>
      <c r="J24" s="58"/>
    </row>
    <row r="25" spans="2:56" ht="12.75">
      <c r="B25" s="12" t="s">
        <v>31</v>
      </c>
      <c r="D25" s="54">
        <f>+H25-'[1]income stat'!$H$25</f>
        <v>-47.55568999999997</v>
      </c>
      <c r="E25" s="57"/>
      <c r="F25" s="58">
        <v>-85</v>
      </c>
      <c r="G25" s="57"/>
      <c r="H25" s="56">
        <f>-'[4]CONSOL-IS'!$U$29/1000</f>
        <v>-316.93939</v>
      </c>
      <c r="I25" s="57"/>
      <c r="J25" s="58">
        <v>-490</v>
      </c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</row>
    <row r="26" spans="2:56" ht="12.75">
      <c r="B26" s="12"/>
      <c r="D26" s="54"/>
      <c r="E26" s="57"/>
      <c r="F26" s="58"/>
      <c r="G26" s="57"/>
      <c r="H26" s="56"/>
      <c r="I26" s="57"/>
      <c r="J26" s="58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</row>
    <row r="27" spans="2:56" ht="12.75">
      <c r="B27" s="12" t="s">
        <v>87</v>
      </c>
      <c r="D27" s="54">
        <f>+H27-'[1]income stat'!$H$27</f>
        <v>379.0108589399997</v>
      </c>
      <c r="E27" s="57"/>
      <c r="F27" s="58">
        <v>495</v>
      </c>
      <c r="G27" s="57"/>
      <c r="H27" s="56">
        <f>+'[4]CONSOL-IS'!$U$50/1000</f>
        <v>2105.748</v>
      </c>
      <c r="I27" s="57"/>
      <c r="J27" s="58">
        <v>2427</v>
      </c>
      <c r="K27" s="63"/>
      <c r="L27" s="64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</row>
    <row r="28" spans="4:56" ht="12.75">
      <c r="D28" s="54"/>
      <c r="E28" s="57"/>
      <c r="F28" s="58"/>
      <c r="G28" s="57"/>
      <c r="H28" s="54"/>
      <c r="I28" s="57"/>
      <c r="J28" s="58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</row>
    <row r="29" spans="2:56" ht="12.75">
      <c r="B29" s="12" t="s">
        <v>88</v>
      </c>
      <c r="D29" s="65">
        <f>+H29-'[1]income stat'!$H$29</f>
        <v>55.341573400000016</v>
      </c>
      <c r="E29" s="57"/>
      <c r="F29" s="90">
        <v>132</v>
      </c>
      <c r="G29" s="57"/>
      <c r="H29" s="62">
        <f>+'[4]CONSOL-IS'!$U$52/1000</f>
        <v>189.2653822</v>
      </c>
      <c r="I29" s="57"/>
      <c r="J29" s="90">
        <v>319</v>
      </c>
      <c r="K29" s="63"/>
      <c r="L29" s="64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</row>
    <row r="30" spans="4:56" ht="12.75">
      <c r="D30" s="54"/>
      <c r="E30" s="57"/>
      <c r="F30" s="58"/>
      <c r="G30" s="57"/>
      <c r="H30" s="54"/>
      <c r="I30" s="57"/>
      <c r="J30" s="58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</row>
    <row r="31" spans="2:56" ht="12.75">
      <c r="B31" s="25" t="s">
        <v>130</v>
      </c>
      <c r="D31" s="54">
        <f>SUM(D23:D29)-1</f>
        <v>-565.2869776600098</v>
      </c>
      <c r="E31" s="57"/>
      <c r="F31" s="58">
        <f>SUM(F23:F29)</f>
        <v>1242</v>
      </c>
      <c r="G31" s="57"/>
      <c r="H31" s="54">
        <f>SUM(H23:H29)-1</f>
        <v>20079.506062199947</v>
      </c>
      <c r="I31" s="57"/>
      <c r="J31" s="58">
        <f>SUM(J23:J29)</f>
        <v>22334</v>
      </c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</row>
    <row r="32" spans="4:56" ht="12.75">
      <c r="D32" s="54"/>
      <c r="E32" s="57"/>
      <c r="F32" s="58"/>
      <c r="G32" s="57"/>
      <c r="H32" s="56"/>
      <c r="I32" s="57"/>
      <c r="J32" s="58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</row>
    <row r="33" spans="2:10" ht="12.75">
      <c r="B33" s="34" t="s">
        <v>55</v>
      </c>
      <c r="C33" s="33"/>
      <c r="D33" s="61">
        <f>+H33-'[1]income stat'!$H$33-1</f>
        <v>378.65616999999975</v>
      </c>
      <c r="F33" s="90">
        <v>-41</v>
      </c>
      <c r="H33" s="61">
        <f>+'[4]CONSOL-IS'!$U$65/1000+1</f>
        <v>-3955.5485600000006</v>
      </c>
      <c r="J33" s="90">
        <v>-4344</v>
      </c>
    </row>
    <row r="34" spans="4:10" ht="5.25" customHeight="1">
      <c r="D34" s="58">
        <f>+D30+D32</f>
        <v>0</v>
      </c>
      <c r="E34" s="57"/>
      <c r="F34" s="58"/>
      <c r="G34" s="57"/>
      <c r="H34" s="56"/>
      <c r="I34" s="57"/>
      <c r="J34" s="58"/>
    </row>
    <row r="35" spans="2:10" ht="13.5" thickBot="1">
      <c r="B35" s="25" t="s">
        <v>131</v>
      </c>
      <c r="D35" s="66">
        <f>+D31+D33+1</f>
        <v>-185.63080766001008</v>
      </c>
      <c r="E35" s="57"/>
      <c r="F35" s="91">
        <f>+F31+F33</f>
        <v>1201</v>
      </c>
      <c r="G35" s="57"/>
      <c r="H35" s="66">
        <f>+H31+H33</f>
        <v>16123.957502199946</v>
      </c>
      <c r="I35" s="57"/>
      <c r="J35" s="91">
        <f>+J31+J33</f>
        <v>17990</v>
      </c>
    </row>
    <row r="36" spans="4:10" ht="13.5" thickTop="1">
      <c r="D36" s="54"/>
      <c r="E36" s="57"/>
      <c r="F36" s="58"/>
      <c r="G36" s="57"/>
      <c r="H36" s="56"/>
      <c r="I36" s="57"/>
      <c r="J36" s="58"/>
    </row>
    <row r="37" spans="2:10" ht="12.75">
      <c r="B37" s="4" t="s">
        <v>56</v>
      </c>
      <c r="D37" s="54"/>
      <c r="E37" s="57"/>
      <c r="F37" s="58"/>
      <c r="G37" s="57"/>
      <c r="H37" s="56"/>
      <c r="I37" s="57"/>
      <c r="J37" s="58"/>
    </row>
    <row r="38" spans="2:10" ht="12.75">
      <c r="B38" s="4" t="s">
        <v>57</v>
      </c>
      <c r="D38" s="54">
        <f>+D35-D39</f>
        <v>-205.9337918590104</v>
      </c>
      <c r="E38" s="57"/>
      <c r="F38" s="58">
        <v>1182</v>
      </c>
      <c r="G38" s="57"/>
      <c r="H38" s="54">
        <f>+H35-H39</f>
        <v>15127.105688434947</v>
      </c>
      <c r="I38" s="57"/>
      <c r="J38" s="58">
        <v>16903</v>
      </c>
    </row>
    <row r="39" spans="2:10" ht="12.75">
      <c r="B39" s="12" t="s">
        <v>13</v>
      </c>
      <c r="D39" s="61">
        <f>+H39-'[1]income stat'!$H$39+1</f>
        <v>20.30298419900032</v>
      </c>
      <c r="E39" s="57"/>
      <c r="F39" s="90">
        <v>19</v>
      </c>
      <c r="G39" s="57"/>
      <c r="H39" s="61">
        <f>-'[4]CONSOL-IS'!$U$69/1000</f>
        <v>996.8518137649994</v>
      </c>
      <c r="I39" s="57"/>
      <c r="J39" s="90">
        <v>1087</v>
      </c>
    </row>
    <row r="40" spans="2:10" ht="5.25" customHeight="1">
      <c r="B40" s="12"/>
      <c r="D40" s="54"/>
      <c r="E40" s="57"/>
      <c r="F40" s="58"/>
      <c r="G40" s="57"/>
      <c r="H40" s="54"/>
      <c r="I40" s="57"/>
      <c r="J40" s="58"/>
    </row>
    <row r="41" spans="1:10" ht="13.5" thickBot="1">
      <c r="A41" s="12"/>
      <c r="B41" s="12"/>
      <c r="D41" s="66">
        <f>SUM(D38:D40)</f>
        <v>-185.63080766001008</v>
      </c>
      <c r="E41" s="57"/>
      <c r="F41" s="91">
        <f>+F38+F39</f>
        <v>1201</v>
      </c>
      <c r="G41" s="57"/>
      <c r="H41" s="66">
        <f>SUM(H38:H40)</f>
        <v>16123.957502199946</v>
      </c>
      <c r="I41" s="57"/>
      <c r="J41" s="91">
        <f>+J38+J39</f>
        <v>17990</v>
      </c>
    </row>
    <row r="42" spans="4:10" ht="13.5" thickTop="1">
      <c r="D42" s="54"/>
      <c r="E42" s="57"/>
      <c r="F42" s="58"/>
      <c r="G42" s="57"/>
      <c r="H42" s="54"/>
      <c r="I42" s="57"/>
      <c r="J42" s="58"/>
    </row>
    <row r="43" spans="2:10" ht="12.75">
      <c r="B43" s="25" t="s">
        <v>58</v>
      </c>
      <c r="D43" s="54"/>
      <c r="E43" s="57"/>
      <c r="F43" s="58"/>
      <c r="G43" s="57"/>
      <c r="H43" s="54"/>
      <c r="I43" s="57"/>
      <c r="J43" s="58" t="s">
        <v>33</v>
      </c>
    </row>
    <row r="44" spans="2:10" ht="12.75">
      <c r="B44" s="25" t="s">
        <v>59</v>
      </c>
      <c r="D44" s="54"/>
      <c r="E44" s="57"/>
      <c r="F44" s="58"/>
      <c r="G44" s="57"/>
      <c r="H44" s="54"/>
      <c r="I44" s="57"/>
      <c r="J44" s="58"/>
    </row>
    <row r="45" spans="2:10" ht="13.5" thickBot="1">
      <c r="B45" s="12" t="s">
        <v>60</v>
      </c>
      <c r="D45" s="67">
        <f>+'[4]Basic0308'!$C$140</f>
        <v>-0.11694704883498945</v>
      </c>
      <c r="E45" s="57"/>
      <c r="F45" s="92">
        <v>0.68</v>
      </c>
      <c r="G45" s="57"/>
      <c r="H45" s="67">
        <f>+'[4]Basic0308'!$C$83</f>
        <v>8.58078167250874</v>
      </c>
      <c r="I45" s="57"/>
      <c r="J45" s="92">
        <v>9.81</v>
      </c>
    </row>
    <row r="46" spans="2:10" ht="13.5" thickBot="1">
      <c r="B46" s="12" t="s">
        <v>61</v>
      </c>
      <c r="D46" s="68">
        <f>+'[4]Diluted0308'!$D$46</f>
        <v>-0.1165271050336999</v>
      </c>
      <c r="E46" s="57"/>
      <c r="F46" s="93">
        <v>0.67</v>
      </c>
      <c r="G46" s="57">
        <f>+'[4]Diluted0308'!$D$24</f>
        <v>8.547008451020574</v>
      </c>
      <c r="H46" s="68">
        <f>+'[4]Diluted0308'!$D$24</f>
        <v>8.547008451020574</v>
      </c>
      <c r="I46" s="57"/>
      <c r="J46" s="93">
        <v>9.75</v>
      </c>
    </row>
    <row r="47" spans="2:10" ht="12.75">
      <c r="B47" s="29"/>
      <c r="D47" s="69"/>
      <c r="E47" s="57"/>
      <c r="F47" s="94"/>
      <c r="G47" s="57"/>
      <c r="H47" s="69"/>
      <c r="I47" s="57"/>
      <c r="J47" s="94"/>
    </row>
    <row r="48" spans="2:10" ht="12.75">
      <c r="B48" s="29"/>
      <c r="D48" s="69"/>
      <c r="E48" s="57"/>
      <c r="F48" s="94"/>
      <c r="G48" s="57"/>
      <c r="H48" s="69"/>
      <c r="I48" s="57"/>
      <c r="J48" s="94"/>
    </row>
    <row r="49" spans="2:10" ht="12.75">
      <c r="B49" s="25" t="s">
        <v>77</v>
      </c>
      <c r="D49" s="58"/>
      <c r="E49" s="57"/>
      <c r="F49" s="58"/>
      <c r="G49" s="57"/>
      <c r="H49" s="58"/>
      <c r="I49" s="57"/>
      <c r="J49" s="58"/>
    </row>
    <row r="50" spans="2:10" ht="12.75">
      <c r="B50" s="11" t="s">
        <v>15</v>
      </c>
      <c r="D50" s="58"/>
      <c r="E50" s="57"/>
      <c r="F50" s="58"/>
      <c r="G50" s="57"/>
      <c r="H50" s="58"/>
      <c r="I50" s="57"/>
      <c r="J50" s="58"/>
    </row>
    <row r="51" spans="4:10" ht="12.75">
      <c r="D51" s="58"/>
      <c r="E51" s="57"/>
      <c r="F51" s="58"/>
      <c r="G51" s="57"/>
      <c r="H51" s="58"/>
      <c r="I51" s="57"/>
      <c r="J51" s="58"/>
    </row>
    <row r="52" spans="4:10" ht="12.75">
      <c r="D52" s="58"/>
      <c r="E52" s="57"/>
      <c r="F52" s="58"/>
      <c r="G52" s="57"/>
      <c r="H52" s="57"/>
      <c r="I52" s="57"/>
      <c r="J52" s="58"/>
    </row>
    <row r="53" spans="4:10" ht="12.75">
      <c r="D53" s="58"/>
      <c r="E53" s="57"/>
      <c r="F53" s="58"/>
      <c r="G53" s="57"/>
      <c r="H53" s="58"/>
      <c r="I53" s="57"/>
      <c r="J53" s="58"/>
    </row>
    <row r="54" spans="4:10" ht="12.75">
      <c r="D54" s="58"/>
      <c r="E54" s="57"/>
      <c r="F54" s="58"/>
      <c r="G54" s="57"/>
      <c r="H54" s="58"/>
      <c r="I54" s="57"/>
      <c r="J54" s="58"/>
    </row>
    <row r="55" spans="4:10" ht="12.75">
      <c r="D55" s="58"/>
      <c r="E55" s="57"/>
      <c r="F55" s="58"/>
      <c r="G55" s="57"/>
      <c r="H55" s="58"/>
      <c r="I55" s="57"/>
      <c r="J55" s="58"/>
    </row>
  </sheetData>
  <printOptions/>
  <pageMargins left="0.5905511811023623" right="0.5905511811023623" top="1.299212598425197" bottom="0.5118110236220472" header="0.2362204724409449" footer="1.141732283464567"/>
  <pageSetup fitToHeight="1" fitToWidth="1" horizontalDpi="600" verticalDpi="600" orientation="portrait" paperSize="9" scale="96" r:id="rId1"/>
  <headerFooter alignWithMargins="0">
    <oddFooter>&amp;C&amp;"Times New Roman,Italic"&amp;8- Page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26">
      <selection activeCell="D41" sqref="D41"/>
    </sheetView>
  </sheetViews>
  <sheetFormatPr defaultColWidth="9.140625" defaultRowHeight="12.75"/>
  <cols>
    <col min="1" max="1" width="2.7109375" style="4" customWidth="1"/>
    <col min="2" max="2" width="44.28125" style="4" customWidth="1"/>
    <col min="3" max="3" width="0.42578125" style="4" customWidth="1"/>
    <col min="4" max="4" width="15.28125" style="5" customWidth="1"/>
    <col min="5" max="5" width="1.1484375" style="6" customWidth="1"/>
    <col min="6" max="6" width="15.28125" style="6" customWidth="1"/>
    <col min="7" max="7" width="1.1484375" style="4" customWidth="1"/>
    <col min="8" max="8" width="17.140625" style="6" customWidth="1"/>
    <col min="9" max="16384" width="9.140625" style="4" customWidth="1"/>
  </cols>
  <sheetData>
    <row r="1" spans="1:8" ht="12.75">
      <c r="A1" s="1" t="str">
        <f>+'income stat'!A1</f>
        <v>ACOUSTECH BERHAD</v>
      </c>
      <c r="B1" s="2"/>
      <c r="C1" s="2"/>
      <c r="D1" s="2"/>
      <c r="E1" s="2"/>
      <c r="F1" s="2"/>
      <c r="G1" s="2"/>
      <c r="H1" s="3"/>
    </row>
    <row r="2" spans="1:8" ht="12.75">
      <c r="A2" s="1"/>
      <c r="B2" s="2"/>
      <c r="C2" s="2"/>
      <c r="D2" s="2"/>
      <c r="E2" s="2"/>
      <c r="F2" s="2"/>
      <c r="G2" s="2"/>
      <c r="H2" s="3"/>
    </row>
    <row r="3" ht="12.75">
      <c r="H3" s="3"/>
    </row>
    <row r="4" spans="1:8" ht="12.75">
      <c r="A4" s="25" t="str">
        <f>+'income stat'!A4</f>
        <v>Fourth quarter interim report for the financial year ended 31 March 2008</v>
      </c>
      <c r="H4" s="3"/>
    </row>
    <row r="5" spans="1:8" ht="12.75">
      <c r="A5" s="12" t="s">
        <v>89</v>
      </c>
      <c r="H5" s="3"/>
    </row>
    <row r="6" ht="12.75">
      <c r="H6" s="3"/>
    </row>
    <row r="7" spans="1:8" ht="12.75">
      <c r="A7" s="1" t="s">
        <v>0</v>
      </c>
      <c r="H7" s="3"/>
    </row>
    <row r="8" spans="2:8" s="7" customFormat="1" ht="12.75">
      <c r="B8" s="8"/>
      <c r="D8" s="9" t="s">
        <v>114</v>
      </c>
      <c r="E8" s="10"/>
      <c r="F8" s="9" t="s">
        <v>75</v>
      </c>
      <c r="H8" s="36"/>
    </row>
    <row r="9" spans="4:8" s="7" customFormat="1" ht="12.75">
      <c r="D9" s="10" t="s">
        <v>1</v>
      </c>
      <c r="E9" s="10"/>
      <c r="F9" s="10" t="s">
        <v>1</v>
      </c>
      <c r="G9" s="8"/>
      <c r="H9" s="37"/>
    </row>
    <row r="10" spans="2:8" ht="12.75">
      <c r="B10" s="11" t="s">
        <v>90</v>
      </c>
      <c r="F10" s="10" t="s">
        <v>82</v>
      </c>
      <c r="H10" s="3"/>
    </row>
    <row r="11" spans="2:8" ht="12.75">
      <c r="B11" s="11" t="s">
        <v>102</v>
      </c>
      <c r="H11" s="3"/>
    </row>
    <row r="12" spans="2:8" ht="6" customHeight="1">
      <c r="B12" s="11"/>
      <c r="H12" s="3"/>
    </row>
    <row r="13" spans="2:8" ht="12.75">
      <c r="B13" s="4" t="s">
        <v>2</v>
      </c>
      <c r="D13" s="5">
        <f>+'[4]CONSOL-BS'!$U$10/1000-9207</f>
        <v>38916.161100000005</v>
      </c>
      <c r="F13" s="6">
        <v>39845</v>
      </c>
      <c r="H13" s="3"/>
    </row>
    <row r="14" spans="2:8" ht="12.75">
      <c r="B14" s="4" t="s">
        <v>83</v>
      </c>
      <c r="D14" s="32">
        <v>9207</v>
      </c>
      <c r="F14" s="6">
        <v>9338</v>
      </c>
      <c r="H14" s="3"/>
    </row>
    <row r="15" spans="2:8" ht="12.75">
      <c r="B15" s="12" t="s">
        <v>70</v>
      </c>
      <c r="D15" s="5">
        <f>+'[4]CONSOL-BS'!$U$16/1000</f>
        <v>1911.2558821999999</v>
      </c>
      <c r="F15" s="6">
        <v>2054</v>
      </c>
      <c r="H15" s="3"/>
    </row>
    <row r="16" spans="2:8" ht="12.75">
      <c r="B16" s="12" t="s">
        <v>84</v>
      </c>
      <c r="D16" s="5">
        <f>+'[4]CONSOL-BS'!$U$19/1000</f>
        <v>5574.186</v>
      </c>
      <c r="F16" s="6">
        <v>5868</v>
      </c>
      <c r="H16" s="3"/>
    </row>
    <row r="17" spans="2:8" ht="12.75">
      <c r="B17" s="12" t="s">
        <v>3</v>
      </c>
      <c r="D17" s="5">
        <f>+'[4]CONSOL-BS'!$U$24/1000</f>
        <v>3755.62971</v>
      </c>
      <c r="F17" s="6">
        <v>3756</v>
      </c>
      <c r="H17" s="3"/>
    </row>
    <row r="18" spans="2:8" ht="12.75">
      <c r="B18" s="12"/>
      <c r="D18" s="84">
        <f>SUM(D13:D17)</f>
        <v>59364.23269220001</v>
      </c>
      <c r="F18" s="85">
        <f>SUM(F13:F17)</f>
        <v>60861</v>
      </c>
      <c r="H18" s="3"/>
    </row>
    <row r="19" spans="2:8" ht="12.75">
      <c r="B19" s="25" t="s">
        <v>91</v>
      </c>
      <c r="D19" s="28"/>
      <c r="F19" s="3"/>
      <c r="H19" s="3"/>
    </row>
    <row r="20" spans="2:8" ht="6" customHeight="1">
      <c r="B20" s="25"/>
      <c r="H20" s="3"/>
    </row>
    <row r="21" spans="2:8" ht="12.75">
      <c r="B21" s="4" t="s">
        <v>4</v>
      </c>
      <c r="D21" s="13">
        <f>+'[4]CONSOL-BS'!$U$28/1000-1</f>
        <v>32395.02561</v>
      </c>
      <c r="E21" s="3"/>
      <c r="F21" s="14">
        <f>27482-1</f>
        <v>27481</v>
      </c>
      <c r="H21" s="3"/>
    </row>
    <row r="22" spans="2:8" ht="12.75">
      <c r="B22" s="4" t="s">
        <v>5</v>
      </c>
      <c r="D22" s="15">
        <f>+'[4]CONSOL-BS'!$U$29/1000</f>
        <v>72210.09957</v>
      </c>
      <c r="E22" s="3"/>
      <c r="F22" s="16">
        <v>58593</v>
      </c>
      <c r="H22" s="3"/>
    </row>
    <row r="23" spans="2:8" ht="12.75">
      <c r="B23" s="4" t="s">
        <v>6</v>
      </c>
      <c r="D23" s="15">
        <f>+'[4]CONSOL-BS'!$U$30/1000</f>
        <v>1134.4695</v>
      </c>
      <c r="E23" s="3"/>
      <c r="F23" s="16">
        <v>1735</v>
      </c>
      <c r="H23" s="3"/>
    </row>
    <row r="24" spans="2:8" ht="12.75">
      <c r="B24" s="12" t="s">
        <v>71</v>
      </c>
      <c r="D24" s="15">
        <f>+'[4]CONSOL-BS'!$U$37/1000</f>
        <v>21.11148</v>
      </c>
      <c r="E24" s="3"/>
      <c r="F24" s="16">
        <v>1527</v>
      </c>
      <c r="H24" s="3"/>
    </row>
    <row r="25" spans="2:8" ht="12.75">
      <c r="B25" s="12" t="s">
        <v>85</v>
      </c>
      <c r="D25" s="15">
        <v>0</v>
      </c>
      <c r="E25" s="3"/>
      <c r="F25" s="16">
        <v>504</v>
      </c>
      <c r="H25" s="3"/>
    </row>
    <row r="26" spans="2:8" ht="12.75">
      <c r="B26" s="4" t="s">
        <v>7</v>
      </c>
      <c r="D26" s="15">
        <f>+'[4]CONSOL-BS'!$U$34/1000</f>
        <v>1530.6312200000002</v>
      </c>
      <c r="E26" s="3"/>
      <c r="F26" s="16">
        <v>671</v>
      </c>
      <c r="H26" s="3"/>
    </row>
    <row r="27" spans="2:8" ht="12.75">
      <c r="B27" s="4" t="s">
        <v>8</v>
      </c>
      <c r="D27" s="15">
        <f>+'[4]CONSOL-BS'!$U$47/1000</f>
        <v>30450.51335</v>
      </c>
      <c r="E27" s="3"/>
      <c r="F27" s="16">
        <v>39207</v>
      </c>
      <c r="H27" s="3"/>
    </row>
    <row r="28" spans="2:8" ht="12.75">
      <c r="B28" s="4" t="s">
        <v>9</v>
      </c>
      <c r="D28" s="17">
        <f>+'[4]CONSOL-BS'!$U$48/1000</f>
        <v>11576.125460000001</v>
      </c>
      <c r="E28" s="3"/>
      <c r="F28" s="18">
        <v>7545</v>
      </c>
      <c r="H28" s="3"/>
    </row>
    <row r="29" spans="4:8" ht="12.75">
      <c r="D29" s="17">
        <f>SUM(D21:D28)</f>
        <v>149317.97619000002</v>
      </c>
      <c r="E29" s="3"/>
      <c r="F29" s="18">
        <f>SUM(F21:F28)</f>
        <v>137263</v>
      </c>
      <c r="H29" s="3"/>
    </row>
    <row r="30" ht="12.75">
      <c r="H30" s="3"/>
    </row>
    <row r="31" spans="2:8" ht="13.5" thickBot="1">
      <c r="B31" s="11" t="s">
        <v>92</v>
      </c>
      <c r="D31" s="23">
        <f>+D18+D29</f>
        <v>208682.2088822</v>
      </c>
      <c r="E31" s="3"/>
      <c r="F31" s="24">
        <f>+F18+F29</f>
        <v>198124</v>
      </c>
      <c r="H31" s="3"/>
    </row>
    <row r="32" ht="13.5" thickTop="1">
      <c r="H32" s="3"/>
    </row>
    <row r="33" spans="2:8" ht="12.75">
      <c r="B33" s="11" t="s">
        <v>93</v>
      </c>
      <c r="H33" s="3"/>
    </row>
    <row r="34" spans="2:8" ht="12.75">
      <c r="B34" s="25" t="s">
        <v>95</v>
      </c>
      <c r="H34" s="3"/>
    </row>
    <row r="35" spans="2:8" ht="6" customHeight="1">
      <c r="B35" s="25"/>
      <c r="H35" s="3"/>
    </row>
    <row r="36" spans="2:8" ht="12.75">
      <c r="B36" s="12" t="s">
        <v>101</v>
      </c>
      <c r="D36" s="5">
        <f>+'[4]CONSOL-BS'!$U$78/1000</f>
        <v>88503.6</v>
      </c>
      <c r="E36" s="3"/>
      <c r="F36" s="6">
        <v>88192</v>
      </c>
      <c r="H36" s="3"/>
    </row>
    <row r="37" spans="2:8" ht="12.75">
      <c r="B37" s="12" t="s">
        <v>96</v>
      </c>
      <c r="D37" s="22">
        <f>+('[4]CONSOL-BS'!$U$84+'[4]CONSOL-BS'!$U$94+'[4]CONSOL-BS'!$U$97+'[4]CONSOL-BS'!$U$99)/1000</f>
        <v>57134.83078093495</v>
      </c>
      <c r="E37" s="3"/>
      <c r="F37" s="19">
        <v>59571</v>
      </c>
      <c r="H37" s="3"/>
    </row>
    <row r="38" spans="2:8" ht="12.75">
      <c r="B38" s="12"/>
      <c r="D38" s="28">
        <f>SUM(D36:D37)+1</f>
        <v>145639.43078093496</v>
      </c>
      <c r="E38" s="3"/>
      <c r="F38" s="3">
        <f>SUM(F36:F37)</f>
        <v>147763</v>
      </c>
      <c r="H38" s="3"/>
    </row>
    <row r="39" spans="2:8" ht="12.75">
      <c r="B39" s="29" t="s">
        <v>13</v>
      </c>
      <c r="D39" s="22">
        <f>+'[4]CONSOL-BS'!$U$103/1000-1</f>
        <v>5851.213837112338</v>
      </c>
      <c r="E39" s="3"/>
      <c r="F39" s="19">
        <v>4991</v>
      </c>
      <c r="H39" s="3"/>
    </row>
    <row r="40" spans="2:8" ht="12.75">
      <c r="B40" s="1" t="s">
        <v>97</v>
      </c>
      <c r="D40" s="26">
        <f>SUM(D38:D39)-1</f>
        <v>151489.64461804728</v>
      </c>
      <c r="E40" s="3"/>
      <c r="F40" s="27">
        <f>SUM(F38:F39)</f>
        <v>152754</v>
      </c>
      <c r="H40" s="3"/>
    </row>
    <row r="41" spans="2:8" ht="12.75">
      <c r="B41" s="1"/>
      <c r="D41" s="28"/>
      <c r="E41" s="3"/>
      <c r="F41" s="3"/>
      <c r="H41" s="3"/>
    </row>
    <row r="42" spans="2:8" ht="12.75">
      <c r="B42" s="11" t="s">
        <v>103</v>
      </c>
      <c r="D42" s="28"/>
      <c r="F42" s="3"/>
      <c r="H42" s="3"/>
    </row>
    <row r="43" spans="2:8" ht="6" customHeight="1">
      <c r="B43" s="11"/>
      <c r="D43" s="28"/>
      <c r="F43" s="3"/>
      <c r="H43" s="3"/>
    </row>
    <row r="44" spans="2:8" ht="12.75">
      <c r="B44" s="4" t="s">
        <v>14</v>
      </c>
      <c r="D44" s="28">
        <f>+'[4]CONSOL-BS'!$U$111/1000</f>
        <v>3027</v>
      </c>
      <c r="E44" s="3"/>
      <c r="F44" s="3">
        <v>3353</v>
      </c>
      <c r="H44" s="3"/>
    </row>
    <row r="45" spans="4:8" ht="12.75">
      <c r="D45" s="28"/>
      <c r="E45" s="3"/>
      <c r="F45" s="3"/>
      <c r="H45" s="3"/>
    </row>
    <row r="46" spans="2:8" ht="12.75">
      <c r="B46" s="11" t="s">
        <v>10</v>
      </c>
      <c r="E46" s="3"/>
      <c r="F46" s="3"/>
      <c r="H46" s="3"/>
    </row>
    <row r="47" spans="2:8" ht="6" customHeight="1">
      <c r="B47" s="11"/>
      <c r="E47" s="3"/>
      <c r="F47" s="3"/>
      <c r="H47" s="3"/>
    </row>
    <row r="48" spans="2:8" ht="12.75">
      <c r="B48" s="4" t="s">
        <v>11</v>
      </c>
      <c r="D48" s="13">
        <f>+'[4]CONSOL-BS'!$U$53/1000</f>
        <v>41504.44584</v>
      </c>
      <c r="E48" s="3"/>
      <c r="F48" s="14">
        <v>32844</v>
      </c>
      <c r="H48" s="3"/>
    </row>
    <row r="49" spans="2:8" ht="12.75">
      <c r="B49" s="4" t="s">
        <v>12</v>
      </c>
      <c r="D49" s="15">
        <f>+'[4]CONSOL-BS'!$U$54/1000</f>
        <v>5031.65976</v>
      </c>
      <c r="E49" s="3"/>
      <c r="F49" s="16">
        <v>5183</v>
      </c>
      <c r="H49" s="3"/>
    </row>
    <row r="50" spans="2:8" ht="12.75">
      <c r="B50" s="12" t="s">
        <v>86</v>
      </c>
      <c r="D50" s="15">
        <f>+'[4]CONSOL-BS'!$U$56/1000</f>
        <v>209.90163</v>
      </c>
      <c r="E50" s="3"/>
      <c r="F50" s="16">
        <v>0</v>
      </c>
      <c r="H50" s="3"/>
    </row>
    <row r="51" spans="2:8" ht="12.75">
      <c r="B51" s="29" t="s">
        <v>115</v>
      </c>
      <c r="D51" s="15">
        <f>+'[4]CONSOL-BS'!$U$63/1000</f>
        <v>6574.09151</v>
      </c>
      <c r="E51" s="3"/>
      <c r="F51" s="16">
        <v>0</v>
      </c>
      <c r="H51" s="3"/>
    </row>
    <row r="52" spans="2:8" ht="12.75">
      <c r="B52" s="12" t="s">
        <v>98</v>
      </c>
      <c r="D52" s="38">
        <f>+'[4]CONSOL-BS'!$U$68/1000</f>
        <v>664.3947900000001</v>
      </c>
      <c r="E52" s="3"/>
      <c r="F52" s="20">
        <v>3925</v>
      </c>
      <c r="H52" s="3"/>
    </row>
    <row r="53" spans="2:8" ht="12.75">
      <c r="B53" s="12" t="s">
        <v>99</v>
      </c>
      <c r="D53" s="17">
        <f>+'[4]CONSOL-BS'!$U$69/1000</f>
        <v>181.07040999999998</v>
      </c>
      <c r="E53" s="3"/>
      <c r="F53" s="21">
        <v>65</v>
      </c>
      <c r="H53" s="3"/>
    </row>
    <row r="54" spans="4:8" ht="12.75">
      <c r="D54" s="17">
        <f>SUM(D48:D53)-1</f>
        <v>54164.56394</v>
      </c>
      <c r="E54" s="3"/>
      <c r="F54" s="18">
        <f>SUM(F48:F53)</f>
        <v>42017</v>
      </c>
      <c r="H54" s="3"/>
    </row>
    <row r="55" spans="2:8" ht="12.75">
      <c r="B55" s="1"/>
      <c r="D55" s="28"/>
      <c r="E55" s="3"/>
      <c r="F55" s="3"/>
      <c r="H55" s="3"/>
    </row>
    <row r="56" spans="2:8" ht="12.75">
      <c r="B56" s="1" t="s">
        <v>100</v>
      </c>
      <c r="D56" s="28">
        <f>+D44+D54</f>
        <v>57191.56394</v>
      </c>
      <c r="E56" s="3"/>
      <c r="F56" s="3">
        <f>+F54+F44</f>
        <v>45370</v>
      </c>
      <c r="H56" s="3"/>
    </row>
    <row r="57" spans="2:8" ht="12.75">
      <c r="B57" s="1"/>
      <c r="D57" s="28"/>
      <c r="E57" s="3"/>
      <c r="F57" s="3"/>
      <c r="H57" s="3"/>
    </row>
    <row r="58" spans="2:8" ht="13.5" thickBot="1">
      <c r="B58" s="1" t="s">
        <v>94</v>
      </c>
      <c r="D58" s="23">
        <f>+D56+D40+1</f>
        <v>208682.20855804728</v>
      </c>
      <c r="E58" s="3"/>
      <c r="F58" s="24">
        <f>+F56+F40</f>
        <v>198124</v>
      </c>
      <c r="H58" s="3"/>
    </row>
    <row r="59" spans="2:8" ht="13.5" thickTop="1">
      <c r="B59" s="1"/>
      <c r="D59" s="28"/>
      <c r="E59" s="3"/>
      <c r="F59" s="3"/>
      <c r="H59" s="3"/>
    </row>
    <row r="60" spans="2:8" ht="12.75">
      <c r="B60" s="4" t="s">
        <v>53</v>
      </c>
      <c r="E60" s="31"/>
      <c r="H60" s="3">
        <f>+D31-D58</f>
        <v>0.0003241527301725</v>
      </c>
    </row>
    <row r="61" spans="2:8" ht="12.75">
      <c r="B61" s="4" t="s">
        <v>54</v>
      </c>
      <c r="D61" s="30">
        <f>(+D38)/(D36*2)</f>
        <v>0.8227881734807112</v>
      </c>
      <c r="E61" s="31"/>
      <c r="F61" s="30">
        <f>(+F38)/(F36*2)</f>
        <v>0.8377347151669086</v>
      </c>
      <c r="H61" s="3"/>
    </row>
    <row r="62" ht="6" customHeight="1">
      <c r="H62" s="3"/>
    </row>
    <row r="63" spans="2:8" ht="12.75">
      <c r="B63" s="25" t="s">
        <v>76</v>
      </c>
      <c r="H63" s="3"/>
    </row>
    <row r="64" spans="2:8" ht="12.75">
      <c r="B64" s="25" t="s">
        <v>52</v>
      </c>
      <c r="H64" s="3"/>
    </row>
    <row r="65" ht="12.75">
      <c r="D65" s="30"/>
    </row>
    <row r="68" ht="12.75">
      <c r="D68" s="32"/>
    </row>
  </sheetData>
  <printOptions/>
  <pageMargins left="0.8661417322834646" right="0.5905511811023623" top="0.984251968503937" bottom="0.5905511811023623" header="0.5118110236220472" footer="0.5118110236220472"/>
  <pageSetup horizontalDpi="600" verticalDpi="600" orientation="portrait" paperSize="9" scale="95" r:id="rId1"/>
  <headerFooter alignWithMargins="0">
    <oddFooter>&amp;C&amp;"Times New Roman,Italic"&amp;8-Page 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4">
      <selection activeCell="D18" sqref="D18"/>
    </sheetView>
  </sheetViews>
  <sheetFormatPr defaultColWidth="9.140625" defaultRowHeight="12.75"/>
  <cols>
    <col min="1" max="1" width="2.140625" style="4" customWidth="1"/>
    <col min="2" max="2" width="50.421875" style="4" customWidth="1"/>
    <col min="3" max="3" width="5.7109375" style="4" customWidth="1"/>
    <col min="4" max="4" width="13.7109375" style="6" customWidth="1"/>
    <col min="5" max="5" width="1.421875" style="4" customWidth="1"/>
    <col min="6" max="6" width="13.7109375" style="6" customWidth="1"/>
    <col min="7" max="7" width="9.140625" style="4" customWidth="1"/>
    <col min="8" max="8" width="20.8515625" style="4" customWidth="1"/>
    <col min="9" max="16384" width="9.140625" style="4" customWidth="1"/>
  </cols>
  <sheetData>
    <row r="1" spans="1:6" ht="12.75">
      <c r="A1" s="1" t="str">
        <f>+'income stat'!A1</f>
        <v>ACOUSTECH BERHAD</v>
      </c>
      <c r="B1" s="39"/>
      <c r="C1" s="39"/>
      <c r="D1" s="39"/>
      <c r="E1" s="39"/>
      <c r="F1" s="39"/>
    </row>
    <row r="2" spans="1:6" ht="12.75">
      <c r="A2" s="2"/>
      <c r="B2" s="2"/>
      <c r="C2" s="2"/>
      <c r="D2" s="2"/>
      <c r="E2" s="2"/>
      <c r="F2" s="2"/>
    </row>
    <row r="3" spans="1:6" ht="12.75">
      <c r="A3" s="70"/>
      <c r="B3" s="70"/>
      <c r="C3" s="70"/>
      <c r="D3" s="70"/>
      <c r="E3" s="70"/>
      <c r="F3" s="70"/>
    </row>
    <row r="4" ht="12.75">
      <c r="A4" s="25" t="str">
        <f>+'income stat'!A4</f>
        <v>Fourth quarter interim report for the financial year ended 31 March 2008</v>
      </c>
    </row>
    <row r="5" ht="12.75">
      <c r="A5" s="12" t="s">
        <v>74</v>
      </c>
    </row>
    <row r="6" ht="12.75">
      <c r="A6" s="25"/>
    </row>
    <row r="7" ht="12.75">
      <c r="A7" s="25" t="s">
        <v>41</v>
      </c>
    </row>
    <row r="8" ht="12.75">
      <c r="A8" s="25"/>
    </row>
    <row r="9" spans="4:6" s="7" customFormat="1" ht="12.75">
      <c r="D9" s="71" t="s">
        <v>114</v>
      </c>
      <c r="E9" s="70"/>
      <c r="F9" s="71" t="s">
        <v>75</v>
      </c>
    </row>
    <row r="10" spans="4:6" s="7" customFormat="1" ht="12.75">
      <c r="D10" s="72" t="s">
        <v>1</v>
      </c>
      <c r="E10" s="73"/>
      <c r="F10" s="72" t="s">
        <v>1</v>
      </c>
    </row>
    <row r="11" ht="12.75">
      <c r="F11" s="48"/>
    </row>
    <row r="12" ht="12.75">
      <c r="B12" s="11" t="s">
        <v>42</v>
      </c>
    </row>
    <row r="13" ht="3.75" customHeight="1"/>
    <row r="14" spans="2:6" ht="12.75">
      <c r="B14" s="4" t="s">
        <v>32</v>
      </c>
      <c r="D14" s="32">
        <f>+'[4]CONSOL-CF'!$AA$10/1000-1</f>
        <v>20079.506062200024</v>
      </c>
      <c r="F14" s="35">
        <v>22334</v>
      </c>
    </row>
    <row r="15" spans="2:6" ht="12.75">
      <c r="B15" s="4" t="s">
        <v>43</v>
      </c>
      <c r="D15" s="61">
        <f>+('[4]CONSOL-CF'!$AA$14+'[4]CONSOL-CF'!$AA$18+'[4]CONSOL-CF'!$AA$19+'[4]CONSOL-CF'!$AA$21+'[4]CONSOL-CF'!$AA$22+'[4]CONSOL-CF'!$AA$23+'[4]CONSOL-CF'!$AA$24+'[4]CONSOL-CF'!$AA$25+'[4]CONSOL-CF'!$AA$28)/1000</f>
        <v>2924.143497800005</v>
      </c>
      <c r="F15" s="19">
        <v>1196</v>
      </c>
    </row>
    <row r="16" spans="2:6" ht="12.75">
      <c r="B16" s="29" t="s">
        <v>44</v>
      </c>
      <c r="D16" s="5">
        <f>SUM(D14:D15)</f>
        <v>23003.649560000027</v>
      </c>
      <c r="F16" s="6">
        <f>+F14+F15</f>
        <v>23530</v>
      </c>
    </row>
    <row r="17" spans="2:6" ht="12.75">
      <c r="B17" s="29" t="s">
        <v>45</v>
      </c>
      <c r="D17" s="22">
        <f>+D18-D16</f>
        <v>-1943.7940999999955</v>
      </c>
      <c r="F17" s="19">
        <v>2474</v>
      </c>
    </row>
    <row r="18" spans="2:6" ht="12.75">
      <c r="B18" s="12" t="s">
        <v>111</v>
      </c>
      <c r="D18" s="5">
        <f>+'[4]CONSOL-CF'!$AA$43/1000+1</f>
        <v>21059.85546000003</v>
      </c>
      <c r="F18" s="6">
        <f>+F16+F17</f>
        <v>26004</v>
      </c>
    </row>
    <row r="19" spans="2:6" ht="12.75">
      <c r="B19" s="12" t="s">
        <v>72</v>
      </c>
      <c r="D19" s="5">
        <f>+'[2]CONSOL-CF'!$AA$45/1000</f>
        <v>-256.04792</v>
      </c>
      <c r="F19" s="6">
        <v>-460</v>
      </c>
    </row>
    <row r="20" spans="2:6" ht="12.75">
      <c r="B20" s="12" t="s">
        <v>73</v>
      </c>
      <c r="D20" s="22">
        <f>+'[4]CONSOL-CF'!$AA$47/1000</f>
        <v>-5025.716</v>
      </c>
      <c r="F20" s="19">
        <v>-4804</v>
      </c>
    </row>
    <row r="21" spans="2:6" ht="13.5" thickBot="1">
      <c r="B21" s="12" t="s">
        <v>117</v>
      </c>
      <c r="D21" s="74">
        <f>SUM(D18:D20)</f>
        <v>15778.09154000003</v>
      </c>
      <c r="F21" s="75">
        <f>SUM(F18:F20)</f>
        <v>20740</v>
      </c>
    </row>
    <row r="22" ht="12.75" customHeight="1">
      <c r="D22" s="5"/>
    </row>
    <row r="23" spans="2:4" ht="12.75">
      <c r="B23" s="11" t="s">
        <v>46</v>
      </c>
      <c r="D23" s="5"/>
    </row>
    <row r="24" ht="4.5" customHeight="1">
      <c r="D24" s="5"/>
    </row>
    <row r="25" spans="2:6" ht="12.75">
      <c r="B25" s="4" t="s">
        <v>78</v>
      </c>
      <c r="D25" s="28">
        <f>+'[4]CONSOL-CF'!$AA$54/1000</f>
        <v>731.4833499999999</v>
      </c>
      <c r="F25" s="3">
        <f>+'[3]CONSOL-CF'!$Z$54/1000</f>
        <v>584.088</v>
      </c>
    </row>
    <row r="26" spans="2:6" ht="12.75">
      <c r="B26" s="12" t="s">
        <v>129</v>
      </c>
      <c r="D26" s="28">
        <f>+'[4]CONSOL-CF'!$AA$55/1000</f>
        <v>75</v>
      </c>
      <c r="F26" s="3">
        <f>+'[3]CONSOL-CF'!$Z$55/1000-1</f>
        <v>186.5</v>
      </c>
    </row>
    <row r="27" spans="2:6" ht="12.75">
      <c r="B27" s="4" t="s">
        <v>107</v>
      </c>
      <c r="D27" s="28">
        <f>+'[4]CONSOL-CF'!$AA$56/1000</f>
        <v>2399.999759999998</v>
      </c>
      <c r="F27" s="3">
        <f>+'[3]CONSOL-CF'!$Z$56/1000</f>
        <v>3000</v>
      </c>
    </row>
    <row r="28" spans="2:6" ht="12.75">
      <c r="B28" s="12" t="s">
        <v>108</v>
      </c>
      <c r="D28" s="28">
        <f>+'[4]CONSOL-CF'!$AA$57/1000</f>
        <v>331.99952</v>
      </c>
      <c r="F28" s="3">
        <f>+'[3]CONSOL-CF'!$Z$57/1000</f>
        <v>740.008</v>
      </c>
    </row>
    <row r="29" spans="2:6" ht="12.75">
      <c r="B29" s="4" t="s">
        <v>2</v>
      </c>
      <c r="D29" s="22">
        <f>+('[4]CONSOL-CF'!$AA$59+'[4]CONSOL-CF'!$AA$61)/1000</f>
        <v>-3527.95966</v>
      </c>
      <c r="F29" s="19">
        <v>-4228</v>
      </c>
    </row>
    <row r="30" spans="2:6" ht="12.75" hidden="1">
      <c r="B30" s="12" t="s">
        <v>79</v>
      </c>
      <c r="D30" s="22">
        <v>0</v>
      </c>
      <c r="F30" s="19">
        <v>0</v>
      </c>
    </row>
    <row r="31" spans="2:6" ht="13.5" thickBot="1">
      <c r="B31" s="12" t="s">
        <v>112</v>
      </c>
      <c r="D31" s="76">
        <f>SUM(D25:D29)-1</f>
        <v>9.522969999997713</v>
      </c>
      <c r="F31" s="77">
        <f>SUM(F25:F30)</f>
        <v>282.59599999999955</v>
      </c>
    </row>
    <row r="32" ht="12.75" customHeight="1">
      <c r="D32" s="5"/>
    </row>
    <row r="33" spans="2:4" ht="12.75">
      <c r="B33" s="11" t="s">
        <v>47</v>
      </c>
      <c r="D33" s="5"/>
    </row>
    <row r="34" spans="2:4" ht="4.5" customHeight="1">
      <c r="B34" s="11"/>
      <c r="D34" s="28"/>
    </row>
    <row r="35" spans="2:6" ht="13.5" customHeight="1">
      <c r="B35" s="29" t="s">
        <v>48</v>
      </c>
      <c r="D35" s="28">
        <f>+'[4]CONSOL-CF'!$AA$72/1000</f>
        <v>-3260.60521</v>
      </c>
      <c r="F35" s="3">
        <f>+('[3]CONSOL-CF'!$Z$72+'[3]CONSOL-CF'!$Z$89)/1000</f>
        <v>-2929.709</v>
      </c>
    </row>
    <row r="36" spans="2:6" ht="12.75">
      <c r="B36" s="29" t="s">
        <v>50</v>
      </c>
      <c r="D36" s="28">
        <f>+'[4]CONSOL-CF'!$AA$76/1000</f>
        <v>386.6479599999934</v>
      </c>
      <c r="F36" s="3">
        <f>+'[3]CONSOL-CF'!$Z$76/1000</f>
        <v>5369.481760000005</v>
      </c>
    </row>
    <row r="37" spans="2:6" ht="12.75">
      <c r="B37" s="29" t="s">
        <v>106</v>
      </c>
      <c r="D37" s="28">
        <f>+'[4]CONSOL-CF'!$AA$78/1000</f>
        <v>-1742.0646100000001</v>
      </c>
      <c r="F37" s="3">
        <v>0</v>
      </c>
    </row>
    <row r="38" spans="2:6" ht="12.75">
      <c r="B38" s="12" t="s">
        <v>49</v>
      </c>
      <c r="D38" s="22">
        <f>+'[4]CONSOL-CF'!$AA$84/1000</f>
        <v>-15897.23337</v>
      </c>
      <c r="F38" s="19">
        <f>+'[3]CONSOL-CF'!$Z$84/1000</f>
        <v>-19318.53458</v>
      </c>
    </row>
    <row r="39" spans="2:6" ht="13.5" thickBot="1">
      <c r="B39" s="12" t="s">
        <v>113</v>
      </c>
      <c r="D39" s="76">
        <f>SUM(D35:D38)</f>
        <v>-20513.255230000006</v>
      </c>
      <c r="F39" s="77">
        <f>SUM(F35:F38)+1</f>
        <v>-16877.761819999992</v>
      </c>
    </row>
    <row r="40" ht="12.75" customHeight="1">
      <c r="D40" s="5"/>
    </row>
    <row r="41" spans="2:6" ht="12.75">
      <c r="B41" s="12" t="s">
        <v>116</v>
      </c>
      <c r="D41" s="5">
        <f>+D21+D31+D39+1</f>
        <v>-4724.640719999978</v>
      </c>
      <c r="F41" s="6">
        <v>4143</v>
      </c>
    </row>
    <row r="42" ht="4.5" customHeight="1">
      <c r="D42" s="5"/>
    </row>
    <row r="43" spans="2:6" ht="12.75">
      <c r="B43" s="12" t="s">
        <v>118</v>
      </c>
      <c r="D43" s="5">
        <v>46752</v>
      </c>
      <c r="F43" s="6">
        <v>41048</v>
      </c>
    </row>
    <row r="44" ht="4.5" customHeight="1">
      <c r="D44" s="5"/>
    </row>
    <row r="45" spans="2:6" ht="13.5" thickBot="1">
      <c r="B45" s="12" t="s">
        <v>119</v>
      </c>
      <c r="D45" s="74">
        <f>+D41+D43</f>
        <v>42027.35928000002</v>
      </c>
      <c r="F45" s="75">
        <f>+F41+F43</f>
        <v>45191</v>
      </c>
    </row>
    <row r="47" ht="12.75">
      <c r="B47" s="25" t="s">
        <v>77</v>
      </c>
    </row>
    <row r="48" spans="2:4" ht="12.75">
      <c r="B48" s="11" t="s">
        <v>15</v>
      </c>
      <c r="D48" s="78"/>
    </row>
  </sheetData>
  <printOptions/>
  <pageMargins left="0.5905511811023623" right="0.5905511811023623" top="1.0236220472440944" bottom="0.5905511811023623" header="0.2362204724409449" footer="1.220472440944882"/>
  <pageSetup fitToHeight="1" fitToWidth="1" horizontalDpi="600" verticalDpi="600" orientation="portrait" paperSize="9" r:id="rId1"/>
  <headerFooter alignWithMargins="0">
    <oddFooter>&amp;C&amp;"Times New Roman,Italic"&amp;8- Page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E11">
      <selection activeCell="R31" sqref="R31"/>
    </sheetView>
  </sheetViews>
  <sheetFormatPr defaultColWidth="9.140625" defaultRowHeight="12.75"/>
  <cols>
    <col min="1" max="1" width="2.421875" style="4" customWidth="1"/>
    <col min="2" max="2" width="29.57421875" style="4" customWidth="1"/>
    <col min="3" max="3" width="0.71875" style="4" customWidth="1"/>
    <col min="4" max="4" width="12.7109375" style="4" customWidth="1"/>
    <col min="5" max="5" width="0.5625" style="4" customWidth="1"/>
    <col min="6" max="6" width="12.7109375" style="4" customWidth="1"/>
    <col min="7" max="7" width="0.71875" style="4" customWidth="1"/>
    <col min="8" max="8" width="12.7109375" style="4" customWidth="1"/>
    <col min="9" max="9" width="0.71875" style="4" customWidth="1"/>
    <col min="10" max="10" width="12.7109375" style="4" customWidth="1"/>
    <col min="11" max="11" width="0.85546875" style="4" customWidth="1"/>
    <col min="12" max="12" width="12.7109375" style="4" customWidth="1"/>
    <col min="13" max="13" width="0.85546875" style="4" customWidth="1"/>
    <col min="14" max="14" width="13.8515625" style="4" customWidth="1"/>
    <col min="15" max="15" width="0.71875" style="4" customWidth="1"/>
    <col min="16" max="16" width="12.7109375" style="6" customWidth="1"/>
    <col min="17" max="17" width="0.71875" style="4" customWidth="1"/>
    <col min="18" max="18" width="12.7109375" style="6" customWidth="1"/>
    <col min="19" max="19" width="5.421875" style="4" customWidth="1"/>
    <col min="20" max="16384" width="9.140625" style="4" customWidth="1"/>
  </cols>
  <sheetData>
    <row r="1" spans="1:14" ht="12.75">
      <c r="A1" s="1" t="str">
        <f>+'cash flow'!A1</f>
        <v>ACOUSTECH BERHAD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2.75">
      <c r="A3" s="25"/>
    </row>
    <row r="4" ht="12.75">
      <c r="A4" s="25" t="str">
        <f>+'income stat'!A4</f>
        <v>Fourth quarter interim report for the financial year ended 31 March 2008</v>
      </c>
    </row>
    <row r="5" ht="12.75">
      <c r="A5" s="12" t="s">
        <v>74</v>
      </c>
    </row>
    <row r="7" ht="12.75">
      <c r="A7" s="11" t="s">
        <v>34</v>
      </c>
    </row>
    <row r="9" spans="4:14" ht="12.75">
      <c r="D9" s="102" t="s">
        <v>66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5:14" ht="12.75">
      <c r="E10" s="70"/>
      <c r="F10" s="103" t="s">
        <v>64</v>
      </c>
      <c r="G10" s="103"/>
      <c r="H10" s="103"/>
      <c r="I10" s="103"/>
      <c r="J10" s="103"/>
      <c r="K10" s="70"/>
      <c r="L10" s="4" t="s">
        <v>63</v>
      </c>
      <c r="M10" s="70"/>
      <c r="N10" s="70"/>
    </row>
    <row r="12" spans="4:18" s="7" customFormat="1" ht="12.75">
      <c r="D12" s="80" t="s">
        <v>35</v>
      </c>
      <c r="E12" s="8"/>
      <c r="F12" s="73" t="s">
        <v>35</v>
      </c>
      <c r="G12" s="8"/>
      <c r="H12" s="73" t="s">
        <v>105</v>
      </c>
      <c r="I12" s="8"/>
      <c r="J12" s="73" t="s">
        <v>67</v>
      </c>
      <c r="K12" s="8"/>
      <c r="L12" s="73" t="s">
        <v>36</v>
      </c>
      <c r="M12" s="8"/>
      <c r="N12" s="70"/>
      <c r="P12" s="72" t="s">
        <v>62</v>
      </c>
      <c r="R12" s="72" t="s">
        <v>40</v>
      </c>
    </row>
    <row r="13" spans="4:18" s="7" customFormat="1" ht="12.75">
      <c r="D13" s="73" t="s">
        <v>37</v>
      </c>
      <c r="E13" s="8"/>
      <c r="F13" s="73" t="s">
        <v>38</v>
      </c>
      <c r="G13" s="8"/>
      <c r="H13" s="80" t="s">
        <v>110</v>
      </c>
      <c r="I13" s="8"/>
      <c r="J13" s="73" t="s">
        <v>68</v>
      </c>
      <c r="K13" s="8"/>
      <c r="L13" s="73" t="s">
        <v>39</v>
      </c>
      <c r="M13" s="8"/>
      <c r="N13" s="73" t="s">
        <v>40</v>
      </c>
      <c r="P13" s="71" t="s">
        <v>69</v>
      </c>
      <c r="R13" s="72" t="s">
        <v>65</v>
      </c>
    </row>
    <row r="14" spans="4:18" s="7" customFormat="1" ht="12.75">
      <c r="D14" s="80" t="s">
        <v>1</v>
      </c>
      <c r="E14" s="8"/>
      <c r="F14" s="80" t="s">
        <v>1</v>
      </c>
      <c r="G14" s="81"/>
      <c r="H14" s="80" t="s">
        <v>1</v>
      </c>
      <c r="I14" s="81"/>
      <c r="J14" s="73" t="s">
        <v>1</v>
      </c>
      <c r="K14" s="8"/>
      <c r="L14" s="80" t="s">
        <v>1</v>
      </c>
      <c r="M14" s="8"/>
      <c r="N14" s="80" t="s">
        <v>1</v>
      </c>
      <c r="P14" s="71" t="s">
        <v>1</v>
      </c>
      <c r="R14" s="71" t="s">
        <v>1</v>
      </c>
    </row>
    <row r="16" spans="2:22" ht="12.75">
      <c r="B16" s="25" t="s">
        <v>80</v>
      </c>
      <c r="D16" s="28">
        <v>88192</v>
      </c>
      <c r="E16" s="28"/>
      <c r="F16" s="28">
        <v>7170</v>
      </c>
      <c r="G16" s="28">
        <f>G42</f>
        <v>0</v>
      </c>
      <c r="H16" s="28">
        <v>0</v>
      </c>
      <c r="I16" s="28"/>
      <c r="J16" s="28">
        <v>0</v>
      </c>
      <c r="K16" s="28">
        <f>K42</f>
        <v>0</v>
      </c>
      <c r="L16" s="28">
        <v>52401</v>
      </c>
      <c r="M16" s="28">
        <f>M42</f>
        <v>0</v>
      </c>
      <c r="N16" s="28">
        <f>SUM(D16:M16)</f>
        <v>147763</v>
      </c>
      <c r="O16" s="63"/>
      <c r="P16" s="28">
        <v>4991</v>
      </c>
      <c r="Q16" s="63"/>
      <c r="R16" s="28">
        <f>SUM(N16:P16)</f>
        <v>152754</v>
      </c>
      <c r="S16" s="63"/>
      <c r="T16" s="63"/>
      <c r="U16" s="63"/>
      <c r="V16" s="63"/>
    </row>
    <row r="17" spans="2:22" ht="12.75">
      <c r="B17" s="25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63"/>
      <c r="P17" s="28"/>
      <c r="Q17" s="63"/>
      <c r="R17" s="28"/>
      <c r="S17" s="63"/>
      <c r="T17" s="63"/>
      <c r="U17" s="63"/>
      <c r="V17" s="63"/>
    </row>
    <row r="18" spans="2:18" ht="12.75">
      <c r="B18" s="100" t="s">
        <v>122</v>
      </c>
      <c r="D18" s="5">
        <v>0</v>
      </c>
      <c r="E18" s="5"/>
      <c r="F18" s="5">
        <v>0</v>
      </c>
      <c r="G18" s="5"/>
      <c r="H18" s="5">
        <v>0</v>
      </c>
      <c r="I18" s="5"/>
      <c r="J18" s="5">
        <v>0</v>
      </c>
      <c r="K18" s="5"/>
      <c r="L18" s="5">
        <f>+'[2]CONSOL-CF'!$AA$84/1000</f>
        <v>-15897.23337</v>
      </c>
      <c r="M18" s="5"/>
      <c r="N18" s="5">
        <f>+L18</f>
        <v>-15897.23337</v>
      </c>
      <c r="P18" s="6">
        <v>0</v>
      </c>
      <c r="R18" s="5">
        <f>+N18+P18</f>
        <v>-15897.23337</v>
      </c>
    </row>
    <row r="19" spans="2:18" ht="12.75">
      <c r="B19" s="10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R19" s="5"/>
    </row>
    <row r="20" spans="2:18" ht="12.75">
      <c r="B20" s="101" t="s">
        <v>124</v>
      </c>
      <c r="D20" s="5">
        <v>0</v>
      </c>
      <c r="E20" s="5"/>
      <c r="F20" s="5">
        <v>0</v>
      </c>
      <c r="G20" s="5"/>
      <c r="H20" s="5">
        <v>0</v>
      </c>
      <c r="I20" s="5"/>
      <c r="J20" s="5">
        <v>0</v>
      </c>
      <c r="K20" s="5"/>
      <c r="L20" s="5">
        <v>0</v>
      </c>
      <c r="M20" s="5"/>
      <c r="N20" s="5">
        <v>0</v>
      </c>
      <c r="P20" s="5">
        <v>-137</v>
      </c>
      <c r="R20" s="5">
        <f>+N20+P20</f>
        <v>-137</v>
      </c>
    </row>
    <row r="21" spans="2:18" ht="12.75">
      <c r="B21" s="100" t="s">
        <v>125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R21" s="5"/>
    </row>
    <row r="22" spans="2:22" ht="12.75">
      <c r="B22" s="25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63"/>
      <c r="P22" s="28"/>
      <c r="Q22" s="63"/>
      <c r="R22" s="28"/>
      <c r="S22" s="63"/>
      <c r="T22" s="63"/>
      <c r="U22" s="63"/>
      <c r="V22" s="63"/>
    </row>
    <row r="23" spans="2:20" ht="12.75">
      <c r="B23" s="12" t="s">
        <v>123</v>
      </c>
      <c r="D23" s="28">
        <v>0</v>
      </c>
      <c r="E23" s="28"/>
      <c r="F23" s="28">
        <v>0</v>
      </c>
      <c r="G23" s="28"/>
      <c r="H23" s="28">
        <v>0</v>
      </c>
      <c r="I23" s="28"/>
      <c r="J23" s="28">
        <v>0</v>
      </c>
      <c r="K23" s="28"/>
      <c r="L23" s="54">
        <f>+'income stat'!H38</f>
        <v>15127.105688434947</v>
      </c>
      <c r="M23" s="28"/>
      <c r="N23" s="28">
        <f>SUM(D23:M23)</f>
        <v>15127.105688434947</v>
      </c>
      <c r="O23" s="63"/>
      <c r="P23" s="28">
        <f>+'income stat'!H39</f>
        <v>996.8518137649994</v>
      </c>
      <c r="Q23" s="63"/>
      <c r="R23" s="28">
        <f>+N23+P23</f>
        <v>16123.957502199946</v>
      </c>
      <c r="S23" s="63"/>
      <c r="T23" s="63"/>
    </row>
    <row r="24" spans="2:20" ht="12.75">
      <c r="B24" s="12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63"/>
      <c r="P24" s="3"/>
      <c r="Q24" s="63"/>
      <c r="R24" s="3"/>
      <c r="S24" s="63"/>
      <c r="T24" s="63"/>
    </row>
    <row r="25" spans="2:18" ht="12.75">
      <c r="B25" s="29" t="s">
        <v>51</v>
      </c>
      <c r="D25" s="5">
        <f>+D29-D16</f>
        <v>311.6000000000058</v>
      </c>
      <c r="E25" s="5"/>
      <c r="F25" s="5">
        <f>+F29-F16</f>
        <v>75.23895999999968</v>
      </c>
      <c r="G25" s="5"/>
      <c r="H25" s="5">
        <v>0</v>
      </c>
      <c r="I25" s="5"/>
      <c r="J25" s="5">
        <v>0</v>
      </c>
      <c r="K25" s="5"/>
      <c r="L25" s="5">
        <v>0</v>
      </c>
      <c r="M25" s="5"/>
      <c r="N25" s="5">
        <f>SUM(D25:M25)</f>
        <v>386.8389600000055</v>
      </c>
      <c r="P25" s="6">
        <v>0</v>
      </c>
      <c r="R25" s="5">
        <f>+N25+P25</f>
        <v>386.8389600000055</v>
      </c>
    </row>
    <row r="26" spans="2:18" ht="12.75">
      <c r="B26" s="29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R26" s="5"/>
    </row>
    <row r="27" spans="2:18" ht="12.75">
      <c r="B27" s="12" t="s">
        <v>109</v>
      </c>
      <c r="D27" s="5">
        <v>0</v>
      </c>
      <c r="E27" s="5"/>
      <c r="F27" s="5">
        <v>0</v>
      </c>
      <c r="G27" s="5">
        <v>1741</v>
      </c>
      <c r="H27" s="5">
        <v>-1741</v>
      </c>
      <c r="I27" s="5"/>
      <c r="J27" s="5">
        <v>0</v>
      </c>
      <c r="K27" s="5"/>
      <c r="L27" s="5">
        <v>0</v>
      </c>
      <c r="M27" s="5"/>
      <c r="N27" s="5">
        <v>-1741</v>
      </c>
      <c r="P27" s="6">
        <v>0</v>
      </c>
      <c r="R27" s="5">
        <f>+N27+P27</f>
        <v>-1741</v>
      </c>
    </row>
    <row r="28" spans="2:18" ht="12.75">
      <c r="B28" s="29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R28" s="5"/>
    </row>
    <row r="29" spans="2:18" ht="13.5" thickBot="1">
      <c r="B29" s="25" t="s">
        <v>121</v>
      </c>
      <c r="D29" s="74">
        <f>+'Bal sheet-new'!D36</f>
        <v>88503.6</v>
      </c>
      <c r="E29" s="74">
        <f>SUM(E16:E28)</f>
        <v>0</v>
      </c>
      <c r="F29" s="74">
        <f>+'[2]CONSOL-BS'!$U$84/1000</f>
        <v>7245.23896</v>
      </c>
      <c r="G29" s="74">
        <f>SUM(G16:G28)</f>
        <v>1741</v>
      </c>
      <c r="H29" s="74">
        <f>SUM(H16:H28)</f>
        <v>-1741</v>
      </c>
      <c r="I29" s="74"/>
      <c r="J29" s="74">
        <f>SUM(J16:J28)</f>
        <v>0</v>
      </c>
      <c r="K29" s="74">
        <f>SUM(K16:K28)</f>
        <v>0</v>
      </c>
      <c r="L29" s="74">
        <f>SUM(L16:L28)</f>
        <v>51630.872318434944</v>
      </c>
      <c r="M29" s="74">
        <f>SUM(M16:M28)</f>
        <v>0</v>
      </c>
      <c r="N29" s="74">
        <f>SUM(N16:N28)</f>
        <v>145638.71127843493</v>
      </c>
      <c r="O29" s="82"/>
      <c r="P29" s="74">
        <f>SUM(P16:P28)</f>
        <v>5850.851813764999</v>
      </c>
      <c r="Q29" s="82"/>
      <c r="R29" s="74">
        <v>151490</v>
      </c>
    </row>
    <row r="30" spans="4:14" ht="12.7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ht="12.75">
      <c r="B31" s="2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8" s="33" customFormat="1" ht="12.75">
      <c r="B32" s="87" t="s">
        <v>81</v>
      </c>
      <c r="D32" s="35">
        <v>83857</v>
      </c>
      <c r="E32" s="35">
        <f>E64</f>
        <v>0</v>
      </c>
      <c r="F32" s="35">
        <v>6136</v>
      </c>
      <c r="G32" s="35">
        <f>G64</f>
        <v>0</v>
      </c>
      <c r="H32" s="35">
        <v>0</v>
      </c>
      <c r="I32" s="35"/>
      <c r="J32" s="35">
        <v>741</v>
      </c>
      <c r="K32" s="35">
        <f>K64</f>
        <v>0</v>
      </c>
      <c r="L32" s="35">
        <v>48515</v>
      </c>
      <c r="M32" s="35">
        <f>M64</f>
        <v>0</v>
      </c>
      <c r="N32" s="35">
        <f>SUM(D32:L32)</f>
        <v>139249</v>
      </c>
      <c r="P32" s="35">
        <v>3904</v>
      </c>
      <c r="R32" s="35">
        <f>+N32+P32</f>
        <v>143153</v>
      </c>
    </row>
    <row r="33" spans="4:18" s="33" customFormat="1" ht="15" customHeight="1"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P33" s="35"/>
      <c r="R33" s="35"/>
    </row>
    <row r="34" spans="2:18" s="33" customFormat="1" ht="15" customHeight="1">
      <c r="B34" s="95" t="s">
        <v>104</v>
      </c>
      <c r="D34" s="35">
        <v>0</v>
      </c>
      <c r="E34" s="35"/>
      <c r="F34" s="35">
        <v>0</v>
      </c>
      <c r="G34" s="35"/>
      <c r="H34" s="35">
        <v>0</v>
      </c>
      <c r="I34" s="35"/>
      <c r="J34" s="35">
        <v>-741</v>
      </c>
      <c r="K34" s="35"/>
      <c r="L34" s="35">
        <v>867</v>
      </c>
      <c r="M34" s="35"/>
      <c r="N34" s="35">
        <f>SUM(D34:L34)</f>
        <v>126</v>
      </c>
      <c r="P34" s="35">
        <v>0</v>
      </c>
      <c r="R34" s="35">
        <f>+N34+P34</f>
        <v>126</v>
      </c>
    </row>
    <row r="35" spans="2:18" s="33" customFormat="1" ht="15" customHeight="1">
      <c r="B35" s="9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P35" s="35"/>
      <c r="R35" s="35"/>
    </row>
    <row r="36" spans="2:18" s="33" customFormat="1" ht="15" customHeight="1">
      <c r="B36" s="34" t="s">
        <v>122</v>
      </c>
      <c r="D36" s="35">
        <v>0</v>
      </c>
      <c r="E36" s="35"/>
      <c r="F36" s="35">
        <v>0</v>
      </c>
      <c r="G36" s="35"/>
      <c r="H36" s="35">
        <v>0</v>
      </c>
      <c r="I36" s="35"/>
      <c r="J36" s="35">
        <v>0</v>
      </c>
      <c r="K36" s="35"/>
      <c r="L36" s="35">
        <v>-13884</v>
      </c>
      <c r="M36" s="35"/>
      <c r="N36" s="35">
        <f>SUM(D36:L36)</f>
        <v>-13884</v>
      </c>
      <c r="P36" s="35">
        <v>0</v>
      </c>
      <c r="R36" s="35">
        <f>+N36+P36</f>
        <v>-13884</v>
      </c>
    </row>
    <row r="37" spans="2:18" s="33" customFormat="1" ht="15" customHeight="1">
      <c r="B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P37" s="35"/>
      <c r="R37" s="35"/>
    </row>
    <row r="38" spans="2:19" s="33" customFormat="1" ht="12.75">
      <c r="B38" s="34" t="s">
        <v>123</v>
      </c>
      <c r="D38" s="58">
        <v>0</v>
      </c>
      <c r="E38" s="58"/>
      <c r="F38" s="96">
        <v>0</v>
      </c>
      <c r="G38" s="58"/>
      <c r="H38" s="58">
        <v>0</v>
      </c>
      <c r="I38" s="58"/>
      <c r="J38" s="58">
        <v>0</v>
      </c>
      <c r="K38" s="58"/>
      <c r="L38" s="58">
        <v>16903</v>
      </c>
      <c r="M38" s="58"/>
      <c r="N38" s="58">
        <f>SUM(D38:L38)</f>
        <v>16903</v>
      </c>
      <c r="O38" s="57"/>
      <c r="P38" s="58">
        <f>+'income stat'!J39</f>
        <v>1087</v>
      </c>
      <c r="Q38" s="57"/>
      <c r="R38" s="58">
        <f>+N38+P38</f>
        <v>17990</v>
      </c>
      <c r="S38" s="57"/>
    </row>
    <row r="39" spans="2:19" s="33" customFormat="1" ht="12.75">
      <c r="B39" s="34"/>
      <c r="D39" s="58"/>
      <c r="E39" s="58"/>
      <c r="F39" s="96"/>
      <c r="G39" s="58"/>
      <c r="H39" s="58"/>
      <c r="I39" s="58"/>
      <c r="J39" s="58"/>
      <c r="K39" s="58"/>
      <c r="L39" s="58"/>
      <c r="M39" s="58"/>
      <c r="N39" s="58"/>
      <c r="O39" s="57"/>
      <c r="P39" s="58"/>
      <c r="Q39" s="57"/>
      <c r="R39" s="58"/>
      <c r="S39" s="57"/>
    </row>
    <row r="40" spans="2:18" s="33" customFormat="1" ht="12.75">
      <c r="B40" s="95" t="s">
        <v>51</v>
      </c>
      <c r="D40" s="35">
        <v>4335</v>
      </c>
      <c r="E40" s="35"/>
      <c r="F40" s="35">
        <v>1034</v>
      </c>
      <c r="G40" s="35"/>
      <c r="H40" s="35">
        <v>0</v>
      </c>
      <c r="I40" s="35"/>
      <c r="J40" s="35">
        <v>0</v>
      </c>
      <c r="K40" s="35"/>
      <c r="L40" s="35">
        <v>0</v>
      </c>
      <c r="M40" s="35"/>
      <c r="N40" s="35">
        <f>SUM(D40:L40)</f>
        <v>5369</v>
      </c>
      <c r="P40" s="35">
        <v>0</v>
      </c>
      <c r="R40" s="35">
        <f>+N40+P40</f>
        <v>5369</v>
      </c>
    </row>
    <row r="41" spans="2:18" s="33" customFormat="1" ht="12.75">
      <c r="B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97"/>
      <c r="P41" s="90"/>
      <c r="Q41" s="97"/>
      <c r="R41" s="90"/>
    </row>
    <row r="42" spans="2:18" s="33" customFormat="1" ht="13.5" thickBot="1">
      <c r="B42" s="87" t="s">
        <v>120</v>
      </c>
      <c r="D42" s="98">
        <f>SUM(D32:D40)</f>
        <v>88192</v>
      </c>
      <c r="E42" s="98">
        <f>SUM(E33:E41)</f>
        <v>0</v>
      </c>
      <c r="F42" s="98">
        <f>SUM(F32:F41)</f>
        <v>7170</v>
      </c>
      <c r="G42" s="98">
        <f>SUM(G33:G41)</f>
        <v>0</v>
      </c>
      <c r="H42" s="98">
        <v>0</v>
      </c>
      <c r="I42" s="98"/>
      <c r="J42" s="98">
        <f>SUM(J32:J41)</f>
        <v>0</v>
      </c>
      <c r="K42" s="98">
        <f>SUM(K33:K41)</f>
        <v>0</v>
      </c>
      <c r="L42" s="98">
        <f>SUM(L32:L41)</f>
        <v>52401</v>
      </c>
      <c r="M42" s="98">
        <f>SUM(M33:M41)</f>
        <v>0</v>
      </c>
      <c r="N42" s="98">
        <f>SUM(N32:N41)</f>
        <v>147763</v>
      </c>
      <c r="O42" s="99"/>
      <c r="P42" s="98">
        <f>SUM(P32:P41)</f>
        <v>4991</v>
      </c>
      <c r="Q42" s="99"/>
      <c r="R42" s="98">
        <f>SUM(R32:R41)</f>
        <v>152754</v>
      </c>
    </row>
    <row r="43" spans="2:18" s="33" customFormat="1" ht="12.75">
      <c r="B43" s="34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P43" s="35"/>
      <c r="R43" s="35"/>
    </row>
    <row r="44" spans="2:14" ht="15.75">
      <c r="B44" s="8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2.75">
      <c r="B45" s="25" t="s">
        <v>77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11" t="s">
        <v>15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</sheetData>
  <mergeCells count="2">
    <mergeCell ref="D9:N9"/>
    <mergeCell ref="F10:J10"/>
  </mergeCells>
  <printOptions horizontalCentered="1"/>
  <pageMargins left="0.7086614173228347" right="0.2362204724409449" top="0.3937007874015748" bottom="0.3937007874015748" header="0.31496062992125984" footer="0.1968503937007874"/>
  <pageSetup horizontalDpi="600" verticalDpi="600" orientation="landscape" paperSize="9" scale="85" r:id="rId2"/>
  <headerFooter alignWithMargins="0">
    <oddFooter>&amp;C&amp;"Times New Roman,Italic"&amp;8- Page 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AMS </cp:lastModifiedBy>
  <cp:lastPrinted>2008-05-15T04:35:52Z</cp:lastPrinted>
  <dcterms:created xsi:type="dcterms:W3CDTF">1996-10-14T23:33:28Z</dcterms:created>
  <dcterms:modified xsi:type="dcterms:W3CDTF">2008-05-20T09:48:39Z</dcterms:modified>
  <cp:category/>
  <cp:version/>
  <cp:contentType/>
  <cp:contentStatus/>
</cp:coreProperties>
</file>